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E:\Info Gobernación\Ciclo viabilidad y aprobacion Nuevo SGR\Ajustes\Regionales\2018000040043 - Ajuste N°3 Vias terciarias Urabá\Documentos aprobación ajuste N°3 - 2018000040043\Anexos ajuste N°3 - 2018000040043\"/>
    </mc:Choice>
  </mc:AlternateContent>
  <xr:revisionPtr revIDLastSave="0" documentId="13_ncr:1_{FD878512-F8DD-4926-BAD9-8C4C1B0B90B7}" xr6:coauthVersionLast="47" xr6:coauthVersionMax="47" xr10:uidLastSave="{00000000-0000-0000-0000-000000000000}"/>
  <bookViews>
    <workbookView xWindow="-108" yWindow="-108" windowWidth="23256" windowHeight="12576" firstSheet="11" activeTab="11" xr2:uid="{00000000-000D-0000-FFFF-FFFF00000000}"/>
  </bookViews>
  <sheets>
    <sheet name="CANT OBRAS" sheetId="26" state="hidden" r:id="rId1"/>
    <sheet name="Ppto Oficial publicar Obra" sheetId="54" state="hidden" r:id="rId2"/>
    <sheet name="Base_Referencia_TI_2020_s" sheetId="53" state="hidden" r:id="rId3"/>
    <sheet name="PRESUPUESTO TOTAL  (prueba)" sheetId="49" state="hidden" r:id="rId4"/>
    <sheet name="PRESUPUESTO TOTAL (2)" sheetId="51" state="hidden" r:id="rId5"/>
    <sheet name="Ppto TIPO (2)" sheetId="50" state="hidden" r:id="rId6"/>
    <sheet name="GRUPO MGA" sheetId="40" state="hidden" r:id="rId7"/>
    <sheet name="Cortes y Llenos" sheetId="46" state="hidden" r:id="rId8"/>
    <sheet name="AIU con omt-paga- y cv" sheetId="48" state="hidden" r:id="rId9"/>
    <sheet name="Salarios 2020" sheetId="56" state="hidden" r:id="rId10"/>
    <sheet name="INTERVENTORIA" sheetId="36" state="hidden" r:id="rId11"/>
    <sheet name="VALOR INTERVENTORÍA ADICIÓN" sheetId="58" r:id="rId12"/>
    <sheet name="calculo reajustes+" sheetId="59" r:id="rId13"/>
    <sheet name="Archivo señalización" sheetId="44" state="hidden" r:id="rId14"/>
    <sheet name="CANTIDADES" sheetId="35" state="hidden" r:id="rId15"/>
    <sheet name="CRONOGRAMA" sheetId="29"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s>
  <definedNames>
    <definedName name="\a" localSheetId="14">#REF!</definedName>
    <definedName name="\a" localSheetId="6">#REF!</definedName>
    <definedName name="\a" localSheetId="10">#REF!</definedName>
    <definedName name="\a" localSheetId="5">#REF!</definedName>
    <definedName name="\a" localSheetId="3">#REF!</definedName>
    <definedName name="\a" localSheetId="4">#REF!</definedName>
    <definedName name="\a">#REF!</definedName>
    <definedName name="\b" localSheetId="10">[1]INSUMOS!#REF!</definedName>
    <definedName name="\b" localSheetId="5">[2]INSUMOS!#REF!</definedName>
    <definedName name="\b" localSheetId="3">[2]INSUMOS!#REF!</definedName>
    <definedName name="\b" localSheetId="4">[2]INSUMOS!#REF!</definedName>
    <definedName name="\b">[2]INSUMOS!#REF!</definedName>
    <definedName name="\i" localSheetId="10">[1]INSUMOS!#REF!</definedName>
    <definedName name="\i" localSheetId="5">[2]INSUMOS!#REF!</definedName>
    <definedName name="\i" localSheetId="3">[2]INSUMOS!#REF!</definedName>
    <definedName name="\i" localSheetId="4">[2]INSUMOS!#REF!</definedName>
    <definedName name="\i">[2]INSUMOS!#REF!</definedName>
    <definedName name="\m" localSheetId="10">[1]INSUMOS!#REF!</definedName>
    <definedName name="\m" localSheetId="5">[2]INSUMOS!#REF!</definedName>
    <definedName name="\m" localSheetId="3">[2]INSUMOS!#REF!</definedName>
    <definedName name="\m" localSheetId="4">[2]INSUMOS!#REF!</definedName>
    <definedName name="\m">[2]INSUMOS!#REF!</definedName>
    <definedName name="\r" localSheetId="10">[1]INSUMOS!#REF!</definedName>
    <definedName name="\r" localSheetId="5">[2]INSUMOS!#REF!</definedName>
    <definedName name="\r" localSheetId="3">[2]INSUMOS!#REF!</definedName>
    <definedName name="\r" localSheetId="4">[2]INSUMOS!#REF!</definedName>
    <definedName name="\r">[2]INSUMOS!#REF!</definedName>
    <definedName name="\s" localSheetId="14">#REF!</definedName>
    <definedName name="\s" localSheetId="6">#REF!</definedName>
    <definedName name="\s" localSheetId="10">#REF!</definedName>
    <definedName name="\s" localSheetId="5">#REF!</definedName>
    <definedName name="\s" localSheetId="3">#REF!</definedName>
    <definedName name="\s" localSheetId="4">#REF!</definedName>
    <definedName name="\s">#REF!</definedName>
    <definedName name="\t" localSheetId="10">[1]INSUMOS!#REF!</definedName>
    <definedName name="\t" localSheetId="5">[2]INSUMOS!#REF!</definedName>
    <definedName name="\t" localSheetId="3">[2]INSUMOS!#REF!</definedName>
    <definedName name="\t" localSheetId="4">[2]INSUMOS!#REF!</definedName>
    <definedName name="\t">[2]INSUMOS!#REF!</definedName>
    <definedName name="\x" localSheetId="14">[2]INSUMOS!#REF!</definedName>
    <definedName name="\X" localSheetId="6">'GRUPO MGA'!ERR</definedName>
    <definedName name="\x" localSheetId="10">[1]INSUMOS!#REF!</definedName>
    <definedName name="\X">[0]!ERR</definedName>
    <definedName name="\Z" localSheetId="14">CANTIDADES!ERR</definedName>
    <definedName name="\Z" localSheetId="6">'GRUPO MGA'!ERR</definedName>
    <definedName name="\Z" localSheetId="10">INTERVENTORIA!ERR</definedName>
    <definedName name="\Z">[0]!ERR</definedName>
    <definedName name="_________AFC1" localSheetId="14">[3]INV!$A$25:$D$28</definedName>
    <definedName name="_________AFC1" localSheetId="10">[4]INV!$A$25:$D$28</definedName>
    <definedName name="_________AFC1">[5]INV!$A$25:$D$28</definedName>
    <definedName name="_________AFC3" localSheetId="14">[3]INV!$F$25:$I$28</definedName>
    <definedName name="_________AFC3" localSheetId="10">[4]INV!$F$25:$I$28</definedName>
    <definedName name="_________AFC3">[5]INV!$F$25:$I$28</definedName>
    <definedName name="_________AFC5" localSheetId="14">[3]INV!$K$25:$N$28</definedName>
    <definedName name="_________AFC5" localSheetId="10">[4]INV!$K$25:$N$28</definedName>
    <definedName name="_________AFC5">[5]INV!$K$25:$N$28</definedName>
    <definedName name="_________BGC1" localSheetId="14">[3]INV!$A$5:$D$8</definedName>
    <definedName name="_________BGC1" localSheetId="10">[4]INV!$A$5:$D$8</definedName>
    <definedName name="_________BGC1">[5]INV!$A$5:$D$8</definedName>
    <definedName name="_________BGC3" localSheetId="14">[3]INV!$F$5:$I$8</definedName>
    <definedName name="_________BGC3" localSheetId="10">[4]INV!$F$5:$I$8</definedName>
    <definedName name="_________BGC3">[5]INV!$F$5:$I$8</definedName>
    <definedName name="_________BGC5" localSheetId="14">[3]INV!$K$5:$N$8</definedName>
    <definedName name="_________BGC5" localSheetId="10">[4]INV!$K$5:$N$8</definedName>
    <definedName name="_________BGC5">[5]INV!$K$5:$N$8</definedName>
    <definedName name="_________CAC1" localSheetId="14">[3]INV!$A$19:$D$22</definedName>
    <definedName name="_________CAC1" localSheetId="10">[4]INV!$A$19:$D$22</definedName>
    <definedName name="_________CAC1">[5]INV!$A$19:$D$22</definedName>
    <definedName name="_________CAC3" localSheetId="14">[3]INV!$F$19:$I$22</definedName>
    <definedName name="_________CAC3" localSheetId="10">[4]INV!$F$19:$I$22</definedName>
    <definedName name="_________CAC3">[5]INV!$F$19:$I$22</definedName>
    <definedName name="_________CAC5" localSheetId="14">[3]INV!$K$19:$N$22</definedName>
    <definedName name="_________CAC5" localSheetId="10">[4]INV!$K$19:$N$22</definedName>
    <definedName name="_________CAC5">[5]INV!$K$19:$N$22</definedName>
    <definedName name="_________PJ50" localSheetId="14">#REF!</definedName>
    <definedName name="_________PJ50" localSheetId="15">#REF!</definedName>
    <definedName name="_________PJ50" localSheetId="6">#REF!</definedName>
    <definedName name="_________PJ50" localSheetId="10">#REF!</definedName>
    <definedName name="_________PJ50" localSheetId="5">#REF!</definedName>
    <definedName name="_________PJ50" localSheetId="3">#REF!</definedName>
    <definedName name="_________PJ50" localSheetId="4">#REF!</definedName>
    <definedName name="_________PJ50">#REF!</definedName>
    <definedName name="_________SBC1" localSheetId="14">[3]INV!$A$12:$D$15</definedName>
    <definedName name="_________SBC1" localSheetId="10">[4]INV!$A$12:$D$15</definedName>
    <definedName name="_________SBC1">[5]INV!$A$12:$D$15</definedName>
    <definedName name="_________SBC3" localSheetId="14">[3]INV!$F$12:$I$15</definedName>
    <definedName name="_________SBC3" localSheetId="10">[4]INV!$F$12:$I$15</definedName>
    <definedName name="_________SBC3">[5]INV!$F$12:$I$15</definedName>
    <definedName name="_________SBC5" localSheetId="14">[3]INV!$K$12:$N$15</definedName>
    <definedName name="_________SBC5" localSheetId="10">[4]INV!$K$12:$N$15</definedName>
    <definedName name="_________SBC5">[5]INV!$K$12:$N$15</definedName>
    <definedName name="________AFC1" localSheetId="14">[3]INV!$A$25:$D$28</definedName>
    <definedName name="________AFC1" localSheetId="10">[4]INV!$A$25:$D$28</definedName>
    <definedName name="________AFC1">[5]INV!$A$25:$D$28</definedName>
    <definedName name="________AFC3" localSheetId="14">[3]INV!$F$25:$I$28</definedName>
    <definedName name="________AFC3" localSheetId="10">[4]INV!$F$25:$I$28</definedName>
    <definedName name="________AFC3">[5]INV!$F$25:$I$28</definedName>
    <definedName name="________AFC5" localSheetId="14">[3]INV!$K$25:$N$28</definedName>
    <definedName name="________AFC5" localSheetId="10">[4]INV!$K$25:$N$28</definedName>
    <definedName name="________AFC5">[5]INV!$K$25:$N$28</definedName>
    <definedName name="________BGC1" localSheetId="14">[3]INV!$A$5:$D$8</definedName>
    <definedName name="________BGC1" localSheetId="10">[4]INV!$A$5:$D$8</definedName>
    <definedName name="________BGC1">[5]INV!$A$5:$D$8</definedName>
    <definedName name="________BGC3" localSheetId="14">[3]INV!$F$5:$I$8</definedName>
    <definedName name="________BGC3" localSheetId="10">[4]INV!$F$5:$I$8</definedName>
    <definedName name="________BGC3">[5]INV!$F$5:$I$8</definedName>
    <definedName name="________BGC5" localSheetId="14">[3]INV!$K$5:$N$8</definedName>
    <definedName name="________BGC5" localSheetId="10">[4]INV!$K$5:$N$8</definedName>
    <definedName name="________BGC5">[5]INV!$K$5:$N$8</definedName>
    <definedName name="________CAC1" localSheetId="14">[3]INV!$A$19:$D$22</definedName>
    <definedName name="________CAC1" localSheetId="10">[4]INV!$A$19:$D$22</definedName>
    <definedName name="________CAC1">[5]INV!$A$19:$D$22</definedName>
    <definedName name="________CAC3" localSheetId="14">[3]INV!$F$19:$I$22</definedName>
    <definedName name="________CAC3" localSheetId="10">[4]INV!$F$19:$I$22</definedName>
    <definedName name="________CAC3">[5]INV!$F$19:$I$22</definedName>
    <definedName name="________CAC5" localSheetId="14">[3]INV!$K$19:$N$22</definedName>
    <definedName name="________CAC5" localSheetId="10">[4]INV!$K$19:$N$22</definedName>
    <definedName name="________CAC5">[5]INV!$K$19:$N$22</definedName>
    <definedName name="________MA2" localSheetId="14">#REF!</definedName>
    <definedName name="________MA2" localSheetId="6">#REF!</definedName>
    <definedName name="________MA2" localSheetId="10">#REF!</definedName>
    <definedName name="________MA2" localSheetId="5">#REF!</definedName>
    <definedName name="________MA2" localSheetId="3">#REF!</definedName>
    <definedName name="________MA2" localSheetId="4">#REF!</definedName>
    <definedName name="________MA2">#REF!</definedName>
    <definedName name="________PJ50" localSheetId="14">#REF!</definedName>
    <definedName name="________PJ50" localSheetId="15">#REF!</definedName>
    <definedName name="________PJ50" localSheetId="6">#REF!</definedName>
    <definedName name="________PJ50" localSheetId="10">#REF!</definedName>
    <definedName name="________PJ50" localSheetId="5">#REF!</definedName>
    <definedName name="________PJ50" localSheetId="3">#REF!</definedName>
    <definedName name="________PJ50" localSheetId="4">#REF!</definedName>
    <definedName name="________PJ50">#REF!</definedName>
    <definedName name="________SBC1" localSheetId="14">[3]INV!$A$12:$D$15</definedName>
    <definedName name="________SBC1" localSheetId="10">[4]INV!$A$12:$D$15</definedName>
    <definedName name="________SBC1">[5]INV!$A$12:$D$15</definedName>
    <definedName name="________SBC3" localSheetId="14">[3]INV!$F$12:$I$15</definedName>
    <definedName name="________SBC3" localSheetId="10">[4]INV!$F$12:$I$15</definedName>
    <definedName name="________SBC3">[5]INV!$F$12:$I$15</definedName>
    <definedName name="________SBC5" localSheetId="14">[3]INV!$K$12:$N$15</definedName>
    <definedName name="________SBC5" localSheetId="10">[4]INV!$K$12:$N$15</definedName>
    <definedName name="________SBC5">[5]INV!$K$12:$N$15</definedName>
    <definedName name="_______AFC1" localSheetId="14">[3]INV!$A$25:$D$28</definedName>
    <definedName name="_______AFC1" localSheetId="10">[4]INV!$A$25:$D$28</definedName>
    <definedName name="_______AFC1">[5]INV!$A$25:$D$28</definedName>
    <definedName name="_______AFC3" localSheetId="14">[3]INV!$F$25:$I$28</definedName>
    <definedName name="_______AFC3" localSheetId="10">[4]INV!$F$25:$I$28</definedName>
    <definedName name="_______AFC3">[5]INV!$F$25:$I$28</definedName>
    <definedName name="_______AFC5" localSheetId="14">[3]INV!$K$25:$N$28</definedName>
    <definedName name="_______AFC5" localSheetId="10">[4]INV!$K$25:$N$28</definedName>
    <definedName name="_______AFC5">[5]INV!$K$25:$N$28</definedName>
    <definedName name="_______BGC1" localSheetId="14">[3]INV!$A$5:$D$8</definedName>
    <definedName name="_______BGC1" localSheetId="10">[4]INV!$A$5:$D$8</definedName>
    <definedName name="_______BGC1">[5]INV!$A$5:$D$8</definedName>
    <definedName name="_______BGC3" localSheetId="14">[3]INV!$F$5:$I$8</definedName>
    <definedName name="_______BGC3" localSheetId="10">[4]INV!$F$5:$I$8</definedName>
    <definedName name="_______BGC3">[5]INV!$F$5:$I$8</definedName>
    <definedName name="_______BGC5" localSheetId="14">[3]INV!$K$5:$N$8</definedName>
    <definedName name="_______BGC5" localSheetId="10">[4]INV!$K$5:$N$8</definedName>
    <definedName name="_______BGC5">[5]INV!$K$5:$N$8</definedName>
    <definedName name="_______CAC1" localSheetId="14">[3]INV!$A$19:$D$22</definedName>
    <definedName name="_______CAC1" localSheetId="10">[4]INV!$A$19:$D$22</definedName>
    <definedName name="_______CAC1">[5]INV!$A$19:$D$22</definedName>
    <definedName name="_______CAC3" localSheetId="14">[3]INV!$F$19:$I$22</definedName>
    <definedName name="_______CAC3" localSheetId="10">[4]INV!$F$19:$I$22</definedName>
    <definedName name="_______CAC3">[5]INV!$F$19:$I$22</definedName>
    <definedName name="_______CAC5" localSheetId="14">[3]INV!$K$19:$N$22</definedName>
    <definedName name="_______CAC5" localSheetId="10">[4]INV!$K$19:$N$22</definedName>
    <definedName name="_______CAC5">[5]INV!$K$19:$N$22</definedName>
    <definedName name="_______MA2" localSheetId="14">#REF!</definedName>
    <definedName name="_______MA2" localSheetId="6">#REF!</definedName>
    <definedName name="_______MA2" localSheetId="10">#REF!</definedName>
    <definedName name="_______MA2" localSheetId="5">#REF!</definedName>
    <definedName name="_______MA2" localSheetId="3">#REF!</definedName>
    <definedName name="_______MA2" localSheetId="4">#REF!</definedName>
    <definedName name="_______MA2">#REF!</definedName>
    <definedName name="_______PJ50" localSheetId="14">#REF!</definedName>
    <definedName name="_______PJ50" localSheetId="15">#REF!</definedName>
    <definedName name="_______PJ50" localSheetId="6">#REF!</definedName>
    <definedName name="_______PJ50" localSheetId="10">#REF!</definedName>
    <definedName name="_______PJ50" localSheetId="5">#REF!</definedName>
    <definedName name="_______PJ50" localSheetId="3">#REF!</definedName>
    <definedName name="_______PJ50" localSheetId="4">#REF!</definedName>
    <definedName name="_______PJ50">#REF!</definedName>
    <definedName name="_______SBC1" localSheetId="14">[3]INV!$A$12:$D$15</definedName>
    <definedName name="_______SBC1" localSheetId="10">[4]INV!$A$12:$D$15</definedName>
    <definedName name="_______SBC1">[5]INV!$A$12:$D$15</definedName>
    <definedName name="_______SBC3" localSheetId="14">[3]INV!$F$12:$I$15</definedName>
    <definedName name="_______SBC3" localSheetId="10">[4]INV!$F$12:$I$15</definedName>
    <definedName name="_______SBC3">[5]INV!$F$12:$I$15</definedName>
    <definedName name="_______SBC5" localSheetId="14">[3]INV!$K$12:$N$15</definedName>
    <definedName name="_______SBC5" localSheetId="10">[4]INV!$K$12:$N$15</definedName>
    <definedName name="_______SBC5">[5]INV!$K$12:$N$15</definedName>
    <definedName name="______AFC1" localSheetId="14">[3]INV!$A$25:$D$28</definedName>
    <definedName name="______AFC1" localSheetId="10">[4]INV!$A$25:$D$28</definedName>
    <definedName name="______AFC1">[5]INV!$A$25:$D$28</definedName>
    <definedName name="______AFC3" localSheetId="14">[3]INV!$F$25:$I$28</definedName>
    <definedName name="______AFC3" localSheetId="10">[4]INV!$F$25:$I$28</definedName>
    <definedName name="______AFC3">[5]INV!$F$25:$I$28</definedName>
    <definedName name="______AFC5" localSheetId="14">[3]INV!$K$25:$N$28</definedName>
    <definedName name="______AFC5" localSheetId="10">[4]INV!$K$25:$N$28</definedName>
    <definedName name="______AFC5">[5]INV!$K$25:$N$28</definedName>
    <definedName name="______BGC1" localSheetId="14">[3]INV!$A$5:$D$8</definedName>
    <definedName name="______BGC1" localSheetId="10">[4]INV!$A$5:$D$8</definedName>
    <definedName name="______BGC1">[5]INV!$A$5:$D$8</definedName>
    <definedName name="______BGC3" localSheetId="14">[3]INV!$F$5:$I$8</definedName>
    <definedName name="______BGC3" localSheetId="10">[4]INV!$F$5:$I$8</definedName>
    <definedName name="______BGC3">[5]INV!$F$5:$I$8</definedName>
    <definedName name="______BGC5" localSheetId="14">[3]INV!$K$5:$N$8</definedName>
    <definedName name="______BGC5" localSheetId="10">[4]INV!$K$5:$N$8</definedName>
    <definedName name="______BGC5">[5]INV!$K$5:$N$8</definedName>
    <definedName name="______CAC1" localSheetId="14">[3]INV!$A$19:$D$22</definedName>
    <definedName name="______CAC1" localSheetId="10">[4]INV!$A$19:$D$22</definedName>
    <definedName name="______CAC1">[5]INV!$A$19:$D$22</definedName>
    <definedName name="______CAC3" localSheetId="14">[3]INV!$F$19:$I$22</definedName>
    <definedName name="______CAC3" localSheetId="10">[4]INV!$F$19:$I$22</definedName>
    <definedName name="______CAC3">[5]INV!$F$19:$I$22</definedName>
    <definedName name="______CAC5" localSheetId="14">[3]INV!$K$19:$N$22</definedName>
    <definedName name="______CAC5" localSheetId="10">[4]INV!$K$19:$N$22</definedName>
    <definedName name="______CAC5">[5]INV!$K$19:$N$22</definedName>
    <definedName name="______INF1" localSheetId="14">#REF!</definedName>
    <definedName name="______INF1" localSheetId="6">#REF!</definedName>
    <definedName name="______INF1" localSheetId="10">#REF!</definedName>
    <definedName name="______INF1" localSheetId="5">#REF!</definedName>
    <definedName name="______INF1" localSheetId="3">#REF!</definedName>
    <definedName name="______INF1" localSheetId="4">#REF!</definedName>
    <definedName name="______INF1">#REF!</definedName>
    <definedName name="______MA2" localSheetId="14">#REF!</definedName>
    <definedName name="______MA2" localSheetId="6">#REF!</definedName>
    <definedName name="______MA2" localSheetId="10">#REF!</definedName>
    <definedName name="______MA2" localSheetId="5">#REF!</definedName>
    <definedName name="______MA2" localSheetId="3">#REF!</definedName>
    <definedName name="______MA2" localSheetId="4">#REF!</definedName>
    <definedName name="______MA2">#REF!</definedName>
    <definedName name="______PJ50" localSheetId="14">#REF!</definedName>
    <definedName name="______PJ50" localSheetId="15">#REF!</definedName>
    <definedName name="______PJ50" localSheetId="6">#REF!</definedName>
    <definedName name="______PJ50" localSheetId="10">#REF!</definedName>
    <definedName name="______PJ50" localSheetId="5">#REF!</definedName>
    <definedName name="______PJ50" localSheetId="3">#REF!</definedName>
    <definedName name="______PJ50" localSheetId="4">#REF!</definedName>
    <definedName name="______PJ50">#REF!</definedName>
    <definedName name="______SBC1" localSheetId="14">[3]INV!$A$12:$D$15</definedName>
    <definedName name="______SBC1" localSheetId="10">[4]INV!$A$12:$D$15</definedName>
    <definedName name="______SBC1">[5]INV!$A$12:$D$15</definedName>
    <definedName name="______SBC3" localSheetId="14">[3]INV!$F$12:$I$15</definedName>
    <definedName name="______SBC3" localSheetId="10">[4]INV!$F$12:$I$15</definedName>
    <definedName name="______SBC3">[5]INV!$F$12:$I$15</definedName>
    <definedName name="______SBC5" localSheetId="14">[3]INV!$K$12:$N$15</definedName>
    <definedName name="______SBC5" localSheetId="10">[4]INV!$K$12:$N$15</definedName>
    <definedName name="______SBC5">[5]INV!$K$12:$N$15</definedName>
    <definedName name="_____AFC1" localSheetId="14">[3]INV!$A$25:$D$28</definedName>
    <definedName name="_____AFC1" localSheetId="10">[4]INV!$A$25:$D$28</definedName>
    <definedName name="_____AFC1">[5]INV!$A$25:$D$28</definedName>
    <definedName name="_____AFC3" localSheetId="14">[3]INV!$F$25:$I$28</definedName>
    <definedName name="_____AFC3" localSheetId="10">[4]INV!$F$25:$I$28</definedName>
    <definedName name="_____AFC3">[5]INV!$F$25:$I$28</definedName>
    <definedName name="_____AFC5" localSheetId="14">[3]INV!$K$25:$N$28</definedName>
    <definedName name="_____AFC5" localSheetId="10">[4]INV!$K$25:$N$28</definedName>
    <definedName name="_____AFC5">[5]INV!$K$25:$N$28</definedName>
    <definedName name="_____BGC1" localSheetId="14">[3]INV!$A$5:$D$8</definedName>
    <definedName name="_____BGC1" localSheetId="10">[4]INV!$A$5:$D$8</definedName>
    <definedName name="_____BGC1">[5]INV!$A$5:$D$8</definedName>
    <definedName name="_____BGC3" localSheetId="14">[3]INV!$F$5:$I$8</definedName>
    <definedName name="_____BGC3" localSheetId="10">[4]INV!$F$5:$I$8</definedName>
    <definedName name="_____BGC3">[5]INV!$F$5:$I$8</definedName>
    <definedName name="_____BGC5" localSheetId="14">[3]INV!$K$5:$N$8</definedName>
    <definedName name="_____BGC5" localSheetId="10">[4]INV!$K$5:$N$8</definedName>
    <definedName name="_____BGC5">[5]INV!$K$5:$N$8</definedName>
    <definedName name="_____CAC1" localSheetId="14">[3]INV!$A$19:$D$22</definedName>
    <definedName name="_____CAC1" localSheetId="10">[4]INV!$A$19:$D$22</definedName>
    <definedName name="_____CAC1">[5]INV!$A$19:$D$22</definedName>
    <definedName name="_____CAC3" localSheetId="14">[3]INV!$F$19:$I$22</definedName>
    <definedName name="_____CAC3" localSheetId="10">[4]INV!$F$19:$I$22</definedName>
    <definedName name="_____CAC3">[5]INV!$F$19:$I$22</definedName>
    <definedName name="_____CAC5" localSheetId="14">[3]INV!$K$19:$N$22</definedName>
    <definedName name="_____CAC5" localSheetId="10">[4]INV!$K$19:$N$22</definedName>
    <definedName name="_____CAC5">[5]INV!$K$19:$N$22</definedName>
    <definedName name="_____MA2" localSheetId="14">#REF!</definedName>
    <definedName name="_____MA2" localSheetId="6">#REF!</definedName>
    <definedName name="_____MA2" localSheetId="10">#REF!</definedName>
    <definedName name="_____MA2" localSheetId="5">#REF!</definedName>
    <definedName name="_____MA2" localSheetId="3">#REF!</definedName>
    <definedName name="_____MA2" localSheetId="4">#REF!</definedName>
    <definedName name="_____MA2">#REF!</definedName>
    <definedName name="_____PJ50" localSheetId="14">#REF!</definedName>
    <definedName name="_____PJ50" localSheetId="15">#REF!</definedName>
    <definedName name="_____PJ50" localSheetId="6">#REF!</definedName>
    <definedName name="_____PJ50" localSheetId="10">#REF!</definedName>
    <definedName name="_____PJ50" localSheetId="5">#REF!</definedName>
    <definedName name="_____PJ50" localSheetId="3">#REF!</definedName>
    <definedName name="_____PJ50" localSheetId="4">#REF!</definedName>
    <definedName name="_____PJ50">#REF!</definedName>
    <definedName name="_____SBC1" localSheetId="14">[3]INV!$A$12:$D$15</definedName>
    <definedName name="_____SBC1" localSheetId="10">[4]INV!$A$12:$D$15</definedName>
    <definedName name="_____SBC1">[5]INV!$A$12:$D$15</definedName>
    <definedName name="_____SBC3" localSheetId="14">[3]INV!$F$12:$I$15</definedName>
    <definedName name="_____SBC3" localSheetId="10">[4]INV!$F$12:$I$15</definedName>
    <definedName name="_____SBC3">[5]INV!$F$12:$I$15</definedName>
    <definedName name="_____SBC5" localSheetId="14">[3]INV!$K$12:$N$15</definedName>
    <definedName name="_____SBC5" localSheetId="10">[4]INV!$K$12:$N$15</definedName>
    <definedName name="_____SBC5">[5]INV!$K$12:$N$15</definedName>
    <definedName name="____AFC1" localSheetId="14">[3]INV!$A$25:$D$28</definedName>
    <definedName name="____AFC1" localSheetId="10">[4]INV!$A$25:$D$28</definedName>
    <definedName name="____AFC1">[5]INV!$A$25:$D$28</definedName>
    <definedName name="____AFC3" localSheetId="14">[3]INV!$F$25:$I$28</definedName>
    <definedName name="____AFC3" localSheetId="10">[4]INV!$F$25:$I$28</definedName>
    <definedName name="____AFC3">[5]INV!$F$25:$I$28</definedName>
    <definedName name="____AFC5" localSheetId="14">[3]INV!$K$25:$N$28</definedName>
    <definedName name="____AFC5" localSheetId="10">[4]INV!$K$25:$N$28</definedName>
    <definedName name="____AFC5">[5]INV!$K$25:$N$28</definedName>
    <definedName name="____BGC1" localSheetId="14">[3]INV!$A$5:$D$8</definedName>
    <definedName name="____BGC1" localSheetId="10">[4]INV!$A$5:$D$8</definedName>
    <definedName name="____BGC1">[5]INV!$A$5:$D$8</definedName>
    <definedName name="____BGC3" localSheetId="14">[3]INV!$F$5:$I$8</definedName>
    <definedName name="____BGC3" localSheetId="10">[4]INV!$F$5:$I$8</definedName>
    <definedName name="____BGC3">[5]INV!$F$5:$I$8</definedName>
    <definedName name="____BGC5" localSheetId="14">[3]INV!$K$5:$N$8</definedName>
    <definedName name="____BGC5" localSheetId="10">[4]INV!$K$5:$N$8</definedName>
    <definedName name="____BGC5">[5]INV!$K$5:$N$8</definedName>
    <definedName name="____CAC1" localSheetId="14">[3]INV!$A$19:$D$22</definedName>
    <definedName name="____CAC1" localSheetId="10">[4]INV!$A$19:$D$22</definedName>
    <definedName name="____CAC1">[5]INV!$A$19:$D$22</definedName>
    <definedName name="____CAC3" localSheetId="14">[3]INV!$F$19:$I$22</definedName>
    <definedName name="____CAC3" localSheetId="10">[4]INV!$F$19:$I$22</definedName>
    <definedName name="____CAC3">[5]INV!$F$19:$I$22</definedName>
    <definedName name="____CAC5" localSheetId="14">[3]INV!$K$19:$N$22</definedName>
    <definedName name="____CAC5" localSheetId="10">[4]INV!$K$19:$N$22</definedName>
    <definedName name="____CAC5">[5]INV!$K$19:$N$22</definedName>
    <definedName name="____MA2" localSheetId="14">#REF!</definedName>
    <definedName name="____MA2" localSheetId="6">#REF!</definedName>
    <definedName name="____MA2" localSheetId="10">#REF!</definedName>
    <definedName name="____MA2" localSheetId="5">#REF!</definedName>
    <definedName name="____MA2" localSheetId="3">#REF!</definedName>
    <definedName name="____MA2" localSheetId="4">#REF!</definedName>
    <definedName name="____MA2">#REF!</definedName>
    <definedName name="____PJ50" localSheetId="14">#REF!</definedName>
    <definedName name="____PJ50" localSheetId="15">#REF!</definedName>
    <definedName name="____PJ50" localSheetId="6">#REF!</definedName>
    <definedName name="____PJ50" localSheetId="10">#REF!</definedName>
    <definedName name="____PJ50" localSheetId="5">#REF!</definedName>
    <definedName name="____PJ50" localSheetId="3">#REF!</definedName>
    <definedName name="____PJ50" localSheetId="4">#REF!</definedName>
    <definedName name="____PJ50">#REF!</definedName>
    <definedName name="____pj51" localSheetId="14">#REF!</definedName>
    <definedName name="____pj51" localSheetId="6">#REF!</definedName>
    <definedName name="____pj51" localSheetId="10">#REF!</definedName>
    <definedName name="____pj51" localSheetId="5">#REF!</definedName>
    <definedName name="____pj51" localSheetId="3">#REF!</definedName>
    <definedName name="____pj51" localSheetId="4">#REF!</definedName>
    <definedName name="____pj51">#REF!</definedName>
    <definedName name="____SBC1" localSheetId="14">[3]INV!$A$12:$D$15</definedName>
    <definedName name="____SBC1" localSheetId="10">[4]INV!$A$12:$D$15</definedName>
    <definedName name="____SBC1">[5]INV!$A$12:$D$15</definedName>
    <definedName name="____SBC3" localSheetId="14">[3]INV!$F$12:$I$15</definedName>
    <definedName name="____SBC3" localSheetId="10">[4]INV!$F$12:$I$15</definedName>
    <definedName name="____SBC3">[5]INV!$F$12:$I$15</definedName>
    <definedName name="____SBC5" localSheetId="14">[3]INV!$K$12:$N$15</definedName>
    <definedName name="____SBC5" localSheetId="10">[4]INV!$K$12:$N$15</definedName>
    <definedName name="____SBC5">[5]INV!$K$12:$N$15</definedName>
    <definedName name="___AFC1" localSheetId="14">[3]INV!$A$25:$D$28</definedName>
    <definedName name="___AFC1" localSheetId="10">[4]INV!$A$25:$D$28</definedName>
    <definedName name="___AFC1">[5]INV!$A$25:$D$28</definedName>
    <definedName name="___AFC3" localSheetId="14">[3]INV!$F$25:$I$28</definedName>
    <definedName name="___AFC3" localSheetId="10">[4]INV!$F$25:$I$28</definedName>
    <definedName name="___AFC3">[5]INV!$F$25:$I$28</definedName>
    <definedName name="___AFC5" localSheetId="14">[3]INV!$K$25:$N$28</definedName>
    <definedName name="___AFC5" localSheetId="10">[4]INV!$K$25:$N$28</definedName>
    <definedName name="___AFC5">[5]INV!$K$25:$N$28</definedName>
    <definedName name="___APU221" localSheetId="14">#REF!</definedName>
    <definedName name="___APU221" localSheetId="6">#REF!</definedName>
    <definedName name="___APU221" localSheetId="10">#REF!</definedName>
    <definedName name="___APU221" localSheetId="5">#REF!</definedName>
    <definedName name="___APU221" localSheetId="3">#REF!</definedName>
    <definedName name="___APU221" localSheetId="4">#REF!</definedName>
    <definedName name="___APU221">#REF!</definedName>
    <definedName name="___APU465" localSheetId="14">[6]!absc</definedName>
    <definedName name="___APU465" localSheetId="6">[7]!absc</definedName>
    <definedName name="___APU465" localSheetId="10">[8]!absc</definedName>
    <definedName name="___APU465" localSheetId="1">[7]!absc</definedName>
    <definedName name="___APU465" localSheetId="5">[7]!absc</definedName>
    <definedName name="___APU465" localSheetId="3">[7]!absc</definedName>
    <definedName name="___APU465" localSheetId="4">[7]!absc</definedName>
    <definedName name="___APU465">[7]!absc</definedName>
    <definedName name="___BGC1" localSheetId="14">[3]INV!$A$5:$D$8</definedName>
    <definedName name="___BGC1" localSheetId="10">[4]INV!$A$5:$D$8</definedName>
    <definedName name="___BGC1">[5]INV!$A$5:$D$8</definedName>
    <definedName name="___BGC3" localSheetId="14">[3]INV!$F$5:$I$8</definedName>
    <definedName name="___BGC3" localSheetId="10">[4]INV!$F$5:$I$8</definedName>
    <definedName name="___BGC3">[5]INV!$F$5:$I$8</definedName>
    <definedName name="___BGC5" localSheetId="14">[3]INV!$K$5:$N$8</definedName>
    <definedName name="___BGC5" localSheetId="10">[4]INV!$K$5:$N$8</definedName>
    <definedName name="___BGC5">[5]INV!$K$5:$N$8</definedName>
    <definedName name="___CAC1" localSheetId="14">[3]INV!$A$19:$D$22</definedName>
    <definedName name="___CAC1" localSheetId="10">[4]INV!$A$19:$D$22</definedName>
    <definedName name="___CAC1">[5]INV!$A$19:$D$22</definedName>
    <definedName name="___CAC3" localSheetId="14">[3]INV!$F$19:$I$22</definedName>
    <definedName name="___CAC3" localSheetId="10">[4]INV!$F$19:$I$22</definedName>
    <definedName name="___CAC3">[5]INV!$F$19:$I$22</definedName>
    <definedName name="___CAC5" localSheetId="14">[3]INV!$K$19:$N$22</definedName>
    <definedName name="___CAC5" localSheetId="10">[4]INV!$K$19:$N$22</definedName>
    <definedName name="___CAC5">[5]INV!$K$19:$N$22</definedName>
    <definedName name="___EST12" localSheetId="14">#REF!</definedName>
    <definedName name="___EST12" localSheetId="6">#REF!</definedName>
    <definedName name="___EST12" localSheetId="10">#REF!</definedName>
    <definedName name="___EST12" localSheetId="5">#REF!</definedName>
    <definedName name="___EST12" localSheetId="3">#REF!</definedName>
    <definedName name="___EST12" localSheetId="4">#REF!</definedName>
    <definedName name="___EST12">#REF!</definedName>
    <definedName name="___INF1" localSheetId="14">#REF!</definedName>
    <definedName name="___INF1" localSheetId="6">#REF!</definedName>
    <definedName name="___INF1" localSheetId="10">#REF!</definedName>
    <definedName name="___INF1" localSheetId="5">#REF!</definedName>
    <definedName name="___INF1" localSheetId="3">#REF!</definedName>
    <definedName name="___INF1" localSheetId="4">#REF!</definedName>
    <definedName name="___INF1">#REF!</definedName>
    <definedName name="___MA2" localSheetId="14">#REF!</definedName>
    <definedName name="___MA2" localSheetId="6">#REF!</definedName>
    <definedName name="___MA2" localSheetId="10">#REF!</definedName>
    <definedName name="___MA2" localSheetId="5">#REF!</definedName>
    <definedName name="___MA2" localSheetId="3">#REF!</definedName>
    <definedName name="___MA2" localSheetId="4">#REF!</definedName>
    <definedName name="___MA2">#REF!</definedName>
    <definedName name="___MA3" localSheetId="14">#REF!</definedName>
    <definedName name="___MA3" localSheetId="6">#REF!</definedName>
    <definedName name="___MA3" localSheetId="10">#REF!</definedName>
    <definedName name="___MA3" localSheetId="5">#REF!</definedName>
    <definedName name="___MA3" localSheetId="3">#REF!</definedName>
    <definedName name="___MA3" localSheetId="4">#REF!</definedName>
    <definedName name="___MA3">#REF!</definedName>
    <definedName name="___MAMAM" localSheetId="14">#REF!</definedName>
    <definedName name="___MAMAM" localSheetId="15">#REF!</definedName>
    <definedName name="___MAMAM" localSheetId="6">#REF!</definedName>
    <definedName name="___MAMAM" localSheetId="10">#REF!</definedName>
    <definedName name="___MAMAM" localSheetId="5">#REF!</definedName>
    <definedName name="___MAMAM" localSheetId="3">#REF!</definedName>
    <definedName name="___MAMAM" localSheetId="4">#REF!</definedName>
    <definedName name="___MAMAM">#REF!</definedName>
    <definedName name="___PJ50" localSheetId="14">#REF!</definedName>
    <definedName name="___PJ50" localSheetId="15">#REF!</definedName>
    <definedName name="___PJ50" localSheetId="6">#REF!</definedName>
    <definedName name="___PJ50" localSheetId="10">#REF!</definedName>
    <definedName name="___PJ50" localSheetId="5">#REF!</definedName>
    <definedName name="___PJ50" localSheetId="3">#REF!</definedName>
    <definedName name="___PJ50" localSheetId="4">#REF!</definedName>
    <definedName name="___PJ50">#REF!</definedName>
    <definedName name="___pj51" localSheetId="14">#REF!</definedName>
    <definedName name="___pj51" localSheetId="6">#REF!</definedName>
    <definedName name="___pj51" localSheetId="10">#REF!</definedName>
    <definedName name="___pj51" localSheetId="5">#REF!</definedName>
    <definedName name="___pj51" localSheetId="3">#REF!</definedName>
    <definedName name="___pj51" localSheetId="4">#REF!</definedName>
    <definedName name="___pj51">#REF!</definedName>
    <definedName name="___SBC1" localSheetId="14">[3]INV!$A$12:$D$15</definedName>
    <definedName name="___SBC1" localSheetId="10">[4]INV!$A$12:$D$15</definedName>
    <definedName name="___SBC1">[5]INV!$A$12:$D$15</definedName>
    <definedName name="___SBC3" localSheetId="14">[3]INV!$F$12:$I$15</definedName>
    <definedName name="___SBC3" localSheetId="10">[4]INV!$F$12:$I$15</definedName>
    <definedName name="___SBC3">[5]INV!$F$12:$I$15</definedName>
    <definedName name="___SBC5" localSheetId="14">[3]INV!$K$12:$N$15</definedName>
    <definedName name="___SBC5" localSheetId="10">[4]INV!$K$12:$N$15</definedName>
    <definedName name="___SBC5">[5]INV!$K$12:$N$15</definedName>
    <definedName name="__AFC1" localSheetId="14">[3]INV!$A$25:$D$28</definedName>
    <definedName name="__AFC1" localSheetId="10">[4]INV!$A$25:$D$28</definedName>
    <definedName name="__AFC1">[5]INV!$A$25:$D$28</definedName>
    <definedName name="__AFC3" localSheetId="14">[3]INV!$F$25:$I$28</definedName>
    <definedName name="__AFC3" localSheetId="10">[4]INV!$F$25:$I$28</definedName>
    <definedName name="__AFC3">[5]INV!$F$25:$I$28</definedName>
    <definedName name="__AFC5" localSheetId="14">[3]INV!$K$25:$N$28</definedName>
    <definedName name="__AFC5" localSheetId="10">[4]INV!$K$25:$N$28</definedName>
    <definedName name="__AFC5">[5]INV!$K$25:$N$28</definedName>
    <definedName name="__aiu2">[9]AIU!$J$105</definedName>
    <definedName name="__APU221" localSheetId="14">#REF!</definedName>
    <definedName name="__APU221" localSheetId="6">#REF!</definedName>
    <definedName name="__APU221" localSheetId="10">#REF!</definedName>
    <definedName name="__APU221" localSheetId="5">#REF!</definedName>
    <definedName name="__APU221" localSheetId="3">#REF!</definedName>
    <definedName name="__APU221" localSheetId="4">#REF!</definedName>
    <definedName name="__APU221">#REF!</definedName>
    <definedName name="__APU465" localSheetId="14">[6]!absc</definedName>
    <definedName name="__APU465" localSheetId="6">[7]!absc</definedName>
    <definedName name="__APU465" localSheetId="10">[8]!absc</definedName>
    <definedName name="__APU465" localSheetId="1">[7]!absc</definedName>
    <definedName name="__APU465" localSheetId="5">[7]!absc</definedName>
    <definedName name="__APU465" localSheetId="3">[7]!absc</definedName>
    <definedName name="__APU465" localSheetId="4">[7]!absc</definedName>
    <definedName name="__APU465">[7]!absc</definedName>
    <definedName name="__BGC1" localSheetId="14">[3]INV!$A$5:$D$8</definedName>
    <definedName name="__BGC1" localSheetId="10">[4]INV!$A$5:$D$8</definedName>
    <definedName name="__BGC1">[5]INV!$A$5:$D$8</definedName>
    <definedName name="__BGC3" localSheetId="14">[3]INV!$F$5:$I$8</definedName>
    <definedName name="__BGC3" localSheetId="10">[4]INV!$F$5:$I$8</definedName>
    <definedName name="__BGC3">[5]INV!$F$5:$I$8</definedName>
    <definedName name="__BGC5" localSheetId="14">[3]INV!$K$5:$N$8</definedName>
    <definedName name="__BGC5" localSheetId="10">[4]INV!$K$5:$N$8</definedName>
    <definedName name="__BGC5">[5]INV!$K$5:$N$8</definedName>
    <definedName name="__CAC1" localSheetId="14">[3]INV!$A$19:$D$22</definedName>
    <definedName name="__CAC1" localSheetId="10">[4]INV!$A$19:$D$22</definedName>
    <definedName name="__CAC1">[5]INV!$A$19:$D$22</definedName>
    <definedName name="__CAC3" localSheetId="14">[3]INV!$F$19:$I$22</definedName>
    <definedName name="__CAC3" localSheetId="10">[4]INV!$F$19:$I$22</definedName>
    <definedName name="__CAC3">[5]INV!$F$19:$I$22</definedName>
    <definedName name="__CAC5" localSheetId="14">[3]INV!$K$19:$N$22</definedName>
    <definedName name="__CAC5" localSheetId="10">[4]INV!$K$19:$N$22</definedName>
    <definedName name="__CAC5">[5]INV!$K$19:$N$22</definedName>
    <definedName name="__Cod1" localSheetId="14">#REF!</definedName>
    <definedName name="__Cod1" localSheetId="6">#REF!</definedName>
    <definedName name="__Cod1" localSheetId="10">#REF!</definedName>
    <definedName name="__Cod1" localSheetId="5">#REF!</definedName>
    <definedName name="__Cod1" localSheetId="3">#REF!</definedName>
    <definedName name="__Cod1" localSheetId="4">#REF!</definedName>
    <definedName name="__Cod1">#REF!</definedName>
    <definedName name="__EST1" localSheetId="14">#REF!</definedName>
    <definedName name="__EST1" localSheetId="6">#REF!</definedName>
    <definedName name="__EST1" localSheetId="10">#REF!</definedName>
    <definedName name="__EST1" localSheetId="5">#REF!</definedName>
    <definedName name="__EST1" localSheetId="3">#REF!</definedName>
    <definedName name="__EST1" localSheetId="4">#REF!</definedName>
    <definedName name="__EST1">#REF!</definedName>
    <definedName name="__EST10" localSheetId="14">#REF!</definedName>
    <definedName name="__EST10" localSheetId="6">#REF!</definedName>
    <definedName name="__EST10" localSheetId="10">#REF!</definedName>
    <definedName name="__EST10" localSheetId="5">#REF!</definedName>
    <definedName name="__EST10" localSheetId="3">#REF!</definedName>
    <definedName name="__EST10" localSheetId="4">#REF!</definedName>
    <definedName name="__EST10">#REF!</definedName>
    <definedName name="__EST11" localSheetId="14">#REF!</definedName>
    <definedName name="__EST11" localSheetId="6">#REF!</definedName>
    <definedName name="__EST11" localSheetId="10">#REF!</definedName>
    <definedName name="__EST11" localSheetId="5">#REF!</definedName>
    <definedName name="__EST11" localSheetId="3">#REF!</definedName>
    <definedName name="__EST11" localSheetId="4">#REF!</definedName>
    <definedName name="__EST11">#REF!</definedName>
    <definedName name="__EST12" localSheetId="14">#REF!</definedName>
    <definedName name="__EST12" localSheetId="6">#REF!</definedName>
    <definedName name="__EST12" localSheetId="10">#REF!</definedName>
    <definedName name="__EST12" localSheetId="5">#REF!</definedName>
    <definedName name="__EST12" localSheetId="3">#REF!</definedName>
    <definedName name="__EST12" localSheetId="4">#REF!</definedName>
    <definedName name="__EST12">#REF!</definedName>
    <definedName name="__EST13" localSheetId="14">#REF!</definedName>
    <definedName name="__EST13" localSheetId="6">#REF!</definedName>
    <definedName name="__EST13" localSheetId="10">#REF!</definedName>
    <definedName name="__EST13" localSheetId="5">#REF!</definedName>
    <definedName name="__EST13" localSheetId="3">#REF!</definedName>
    <definedName name="__EST13" localSheetId="4">#REF!</definedName>
    <definedName name="__EST13">#REF!</definedName>
    <definedName name="__EST14" localSheetId="14">#REF!</definedName>
    <definedName name="__EST14" localSheetId="6">#REF!</definedName>
    <definedName name="__EST14" localSheetId="10">#REF!</definedName>
    <definedName name="__EST14" localSheetId="5">#REF!</definedName>
    <definedName name="__EST14" localSheetId="3">#REF!</definedName>
    <definedName name="__EST14" localSheetId="4">#REF!</definedName>
    <definedName name="__EST14">#REF!</definedName>
    <definedName name="__EST15" localSheetId="14">#REF!</definedName>
    <definedName name="__EST15" localSheetId="6">#REF!</definedName>
    <definedName name="__EST15" localSheetId="10">#REF!</definedName>
    <definedName name="__EST15" localSheetId="5">#REF!</definedName>
    <definedName name="__EST15" localSheetId="3">#REF!</definedName>
    <definedName name="__EST15" localSheetId="4">#REF!</definedName>
    <definedName name="__EST15">#REF!</definedName>
    <definedName name="__EST16" localSheetId="14">#REF!</definedName>
    <definedName name="__EST16" localSheetId="6">#REF!</definedName>
    <definedName name="__EST16" localSheetId="10">#REF!</definedName>
    <definedName name="__EST16" localSheetId="5">#REF!</definedName>
    <definedName name="__EST16" localSheetId="3">#REF!</definedName>
    <definedName name="__EST16" localSheetId="4">#REF!</definedName>
    <definedName name="__EST16">#REF!</definedName>
    <definedName name="__EST17" localSheetId="14">#REF!</definedName>
    <definedName name="__EST17" localSheetId="6">#REF!</definedName>
    <definedName name="__EST17" localSheetId="10">#REF!</definedName>
    <definedName name="__EST17" localSheetId="5">#REF!</definedName>
    <definedName name="__EST17" localSheetId="3">#REF!</definedName>
    <definedName name="__EST17" localSheetId="4">#REF!</definedName>
    <definedName name="__EST17">#REF!</definedName>
    <definedName name="__EST18" localSheetId="14">#REF!</definedName>
    <definedName name="__EST18" localSheetId="6">#REF!</definedName>
    <definedName name="__EST18" localSheetId="10">#REF!</definedName>
    <definedName name="__EST18" localSheetId="5">#REF!</definedName>
    <definedName name="__EST18" localSheetId="3">#REF!</definedName>
    <definedName name="__EST18" localSheetId="4">#REF!</definedName>
    <definedName name="__EST18">#REF!</definedName>
    <definedName name="__EST19" localSheetId="14">#REF!</definedName>
    <definedName name="__EST19" localSheetId="6">#REF!</definedName>
    <definedName name="__EST19" localSheetId="10">#REF!</definedName>
    <definedName name="__EST19" localSheetId="5">#REF!</definedName>
    <definedName name="__EST19" localSheetId="3">#REF!</definedName>
    <definedName name="__EST19" localSheetId="4">#REF!</definedName>
    <definedName name="__EST19">#REF!</definedName>
    <definedName name="__EST2" localSheetId="14">#REF!</definedName>
    <definedName name="__EST2" localSheetId="6">#REF!</definedName>
    <definedName name="__EST2" localSheetId="10">#REF!</definedName>
    <definedName name="__EST2" localSheetId="5">#REF!</definedName>
    <definedName name="__EST2" localSheetId="3">#REF!</definedName>
    <definedName name="__EST2" localSheetId="4">#REF!</definedName>
    <definedName name="__EST2">#REF!</definedName>
    <definedName name="__EST23" localSheetId="14">#REF!</definedName>
    <definedName name="__EST23" localSheetId="6">#REF!</definedName>
    <definedName name="__EST23" localSheetId="10">#REF!</definedName>
    <definedName name="__EST23" localSheetId="5">#REF!</definedName>
    <definedName name="__EST23" localSheetId="3">#REF!</definedName>
    <definedName name="__EST23" localSheetId="4">#REF!</definedName>
    <definedName name="__EST23">#REF!</definedName>
    <definedName name="__EST3" localSheetId="14">#REF!</definedName>
    <definedName name="__EST3" localSheetId="6">#REF!</definedName>
    <definedName name="__EST3" localSheetId="10">#REF!</definedName>
    <definedName name="__EST3" localSheetId="5">#REF!</definedName>
    <definedName name="__EST3" localSheetId="3">#REF!</definedName>
    <definedName name="__EST3" localSheetId="4">#REF!</definedName>
    <definedName name="__EST3">#REF!</definedName>
    <definedName name="__EST4" localSheetId="14">#REF!</definedName>
    <definedName name="__EST4" localSheetId="6">#REF!</definedName>
    <definedName name="__EST4" localSheetId="10">#REF!</definedName>
    <definedName name="__EST4" localSheetId="5">#REF!</definedName>
    <definedName name="__EST4" localSheetId="3">#REF!</definedName>
    <definedName name="__EST4" localSheetId="4">#REF!</definedName>
    <definedName name="__EST4">#REF!</definedName>
    <definedName name="__EST5" localSheetId="14">#REF!</definedName>
    <definedName name="__EST5" localSheetId="6">#REF!</definedName>
    <definedName name="__EST5" localSheetId="10">#REF!</definedName>
    <definedName name="__EST5" localSheetId="5">#REF!</definedName>
    <definedName name="__EST5" localSheetId="3">#REF!</definedName>
    <definedName name="__EST5" localSheetId="4">#REF!</definedName>
    <definedName name="__EST5">#REF!</definedName>
    <definedName name="__EST6" localSheetId="14">#REF!</definedName>
    <definedName name="__EST6" localSheetId="6">#REF!</definedName>
    <definedName name="__EST6" localSheetId="10">#REF!</definedName>
    <definedName name="__EST6" localSheetId="5">#REF!</definedName>
    <definedName name="__EST6" localSheetId="3">#REF!</definedName>
    <definedName name="__EST6" localSheetId="4">#REF!</definedName>
    <definedName name="__EST6">#REF!</definedName>
    <definedName name="__EST7" localSheetId="14">#REF!</definedName>
    <definedName name="__EST7" localSheetId="6">#REF!</definedName>
    <definedName name="__EST7" localSheetId="10">#REF!</definedName>
    <definedName name="__EST7" localSheetId="5">#REF!</definedName>
    <definedName name="__EST7" localSheetId="3">#REF!</definedName>
    <definedName name="__EST7" localSheetId="4">#REF!</definedName>
    <definedName name="__EST7">#REF!</definedName>
    <definedName name="__EST8" localSheetId="14">#REF!</definedName>
    <definedName name="__EST8" localSheetId="6">#REF!</definedName>
    <definedName name="__EST8" localSheetId="10">#REF!</definedName>
    <definedName name="__EST8" localSheetId="5">#REF!</definedName>
    <definedName name="__EST8" localSheetId="3">#REF!</definedName>
    <definedName name="__EST8" localSheetId="4">#REF!</definedName>
    <definedName name="__EST8">#REF!</definedName>
    <definedName name="__EST9" localSheetId="14">#REF!</definedName>
    <definedName name="__EST9" localSheetId="6">#REF!</definedName>
    <definedName name="__EST9" localSheetId="10">#REF!</definedName>
    <definedName name="__EST9" localSheetId="5">#REF!</definedName>
    <definedName name="__EST9" localSheetId="3">#REF!</definedName>
    <definedName name="__EST9" localSheetId="4">#REF!</definedName>
    <definedName name="__EST9">#REF!</definedName>
    <definedName name="__EXC1" localSheetId="14">#REF!</definedName>
    <definedName name="__EXC1" localSheetId="6">#REF!</definedName>
    <definedName name="__EXC1" localSheetId="10">#REF!</definedName>
    <definedName name="__EXC1" localSheetId="5">#REF!</definedName>
    <definedName name="__EXC1" localSheetId="3">#REF!</definedName>
    <definedName name="__EXC1" localSheetId="4">#REF!</definedName>
    <definedName name="__EXC1">#REF!</definedName>
    <definedName name="__EXC10" localSheetId="14">#REF!</definedName>
    <definedName name="__EXC10" localSheetId="6">#REF!</definedName>
    <definedName name="__EXC10" localSheetId="10">#REF!</definedName>
    <definedName name="__EXC10" localSheetId="5">#REF!</definedName>
    <definedName name="__EXC10" localSheetId="3">#REF!</definedName>
    <definedName name="__EXC10" localSheetId="4">#REF!</definedName>
    <definedName name="__EXC10">#REF!</definedName>
    <definedName name="__EXC11" localSheetId="14">#REF!</definedName>
    <definedName name="__EXC11" localSheetId="6">#REF!</definedName>
    <definedName name="__EXC11" localSheetId="10">#REF!</definedName>
    <definedName name="__EXC11" localSheetId="5">#REF!</definedName>
    <definedName name="__EXC11" localSheetId="3">#REF!</definedName>
    <definedName name="__EXC11" localSheetId="4">#REF!</definedName>
    <definedName name="__EXC11">#REF!</definedName>
    <definedName name="__EXC12" localSheetId="14">#REF!</definedName>
    <definedName name="__EXC12" localSheetId="6">#REF!</definedName>
    <definedName name="__EXC12" localSheetId="10">#REF!</definedName>
    <definedName name="__EXC12" localSheetId="5">#REF!</definedName>
    <definedName name="__EXC12" localSheetId="3">#REF!</definedName>
    <definedName name="__EXC12" localSheetId="4">#REF!</definedName>
    <definedName name="__EXC12">#REF!</definedName>
    <definedName name="__EXC2" localSheetId="14">#REF!</definedName>
    <definedName name="__EXC2" localSheetId="6">#REF!</definedName>
    <definedName name="__EXC2" localSheetId="10">#REF!</definedName>
    <definedName name="__EXC2" localSheetId="5">#REF!</definedName>
    <definedName name="__EXC2" localSheetId="3">#REF!</definedName>
    <definedName name="__EXC2" localSheetId="4">#REF!</definedName>
    <definedName name="__EXC2">#REF!</definedName>
    <definedName name="__EXC3" localSheetId="14">#REF!</definedName>
    <definedName name="__EXC3" localSheetId="6">#REF!</definedName>
    <definedName name="__EXC3" localSheetId="10">#REF!</definedName>
    <definedName name="__EXC3" localSheetId="5">#REF!</definedName>
    <definedName name="__EXC3" localSheetId="3">#REF!</definedName>
    <definedName name="__EXC3" localSheetId="4">#REF!</definedName>
    <definedName name="__EXC3">#REF!</definedName>
    <definedName name="__EXC4" localSheetId="14">#REF!</definedName>
    <definedName name="__EXC4" localSheetId="6">#REF!</definedName>
    <definedName name="__EXC4" localSheetId="10">#REF!</definedName>
    <definedName name="__EXC4" localSheetId="5">#REF!</definedName>
    <definedName name="__EXC4" localSheetId="3">#REF!</definedName>
    <definedName name="__EXC4" localSheetId="4">#REF!</definedName>
    <definedName name="__EXC4">#REF!</definedName>
    <definedName name="__EXC5" localSheetId="14">#REF!</definedName>
    <definedName name="__EXC5" localSheetId="6">#REF!</definedName>
    <definedName name="__EXC5" localSheetId="10">#REF!</definedName>
    <definedName name="__EXC5" localSheetId="5">#REF!</definedName>
    <definedName name="__EXC5" localSheetId="3">#REF!</definedName>
    <definedName name="__EXC5" localSheetId="4">#REF!</definedName>
    <definedName name="__EXC5">#REF!</definedName>
    <definedName name="__EXC6" localSheetId="14">#REF!</definedName>
    <definedName name="__EXC6" localSheetId="6">#REF!</definedName>
    <definedName name="__EXC6" localSheetId="10">#REF!</definedName>
    <definedName name="__EXC6" localSheetId="5">#REF!</definedName>
    <definedName name="__EXC6" localSheetId="3">#REF!</definedName>
    <definedName name="__EXC6" localSheetId="4">#REF!</definedName>
    <definedName name="__EXC6">#REF!</definedName>
    <definedName name="__EXC7" localSheetId="14">#REF!</definedName>
    <definedName name="__EXC7" localSheetId="6">#REF!</definedName>
    <definedName name="__EXC7" localSheetId="10">#REF!</definedName>
    <definedName name="__EXC7" localSheetId="5">#REF!</definedName>
    <definedName name="__EXC7" localSheetId="3">#REF!</definedName>
    <definedName name="__EXC7" localSheetId="4">#REF!</definedName>
    <definedName name="__EXC7">#REF!</definedName>
    <definedName name="__EXC8" localSheetId="14">#REF!</definedName>
    <definedName name="__EXC8" localSheetId="6">#REF!</definedName>
    <definedName name="__EXC8" localSheetId="10">#REF!</definedName>
    <definedName name="__EXC8" localSheetId="5">#REF!</definedName>
    <definedName name="__EXC8" localSheetId="3">#REF!</definedName>
    <definedName name="__EXC8" localSheetId="4">#REF!</definedName>
    <definedName name="__EXC8">#REF!</definedName>
    <definedName name="__EXC9" localSheetId="14">#REF!</definedName>
    <definedName name="__EXC9" localSheetId="6">#REF!</definedName>
    <definedName name="__EXC9" localSheetId="10">#REF!</definedName>
    <definedName name="__EXC9" localSheetId="5">#REF!</definedName>
    <definedName name="__EXC9" localSheetId="3">#REF!</definedName>
    <definedName name="__EXC9" localSheetId="4">#REF!</definedName>
    <definedName name="__EXC9">#REF!</definedName>
    <definedName name="__F" localSheetId="14">CANTIDADES!ERR</definedName>
    <definedName name="__F" localSheetId="6">'GRUPO MGA'!ERR</definedName>
    <definedName name="__F" localSheetId="10">INTERVENTORIA!ERR</definedName>
    <definedName name="__F">[0]!ERR</definedName>
    <definedName name="__FS01" localSheetId="14">CANTIDADES!ERR</definedName>
    <definedName name="__FS01" localSheetId="6">'GRUPO MGA'!ERR</definedName>
    <definedName name="__FS01" localSheetId="10">INTERVENTORIA!ERR</definedName>
    <definedName name="__FS01">[0]!ERR</definedName>
    <definedName name="__MA2" localSheetId="14">#REF!</definedName>
    <definedName name="__MA2" localSheetId="6">#REF!</definedName>
    <definedName name="__MA2" localSheetId="10">#REF!</definedName>
    <definedName name="__MA2" localSheetId="5">#REF!</definedName>
    <definedName name="__MA2" localSheetId="3">#REF!</definedName>
    <definedName name="__MA2" localSheetId="4">#REF!</definedName>
    <definedName name="__MA2">#REF!</definedName>
    <definedName name="__MA3" localSheetId="14">#REF!</definedName>
    <definedName name="__MA3" localSheetId="6">#REF!</definedName>
    <definedName name="__MA3" localSheetId="10">#REF!</definedName>
    <definedName name="__MA3" localSheetId="5">#REF!</definedName>
    <definedName name="__MA3" localSheetId="3">#REF!</definedName>
    <definedName name="__MA3" localSheetId="4">#REF!</definedName>
    <definedName name="__MA3">#REF!</definedName>
    <definedName name="__num10" localSheetId="14">#REF!</definedName>
    <definedName name="__num10" localSheetId="6">#REF!</definedName>
    <definedName name="__num10" localSheetId="10">#REF!</definedName>
    <definedName name="__num10" localSheetId="5">#REF!</definedName>
    <definedName name="__num10" localSheetId="3">#REF!</definedName>
    <definedName name="__num10" localSheetId="4">#REF!</definedName>
    <definedName name="__num10">#REF!</definedName>
    <definedName name="__num2" localSheetId="14">#REF!</definedName>
    <definedName name="__num2" localSheetId="6">#REF!</definedName>
    <definedName name="__num2" localSheetId="10">#REF!</definedName>
    <definedName name="__num2" localSheetId="5">#REF!</definedName>
    <definedName name="__num2" localSheetId="3">#REF!</definedName>
    <definedName name="__num2" localSheetId="4">#REF!</definedName>
    <definedName name="__num2">#REF!</definedName>
    <definedName name="__num3" localSheetId="14">#REF!</definedName>
    <definedName name="__num3" localSheetId="6">#REF!</definedName>
    <definedName name="__num3" localSheetId="10">#REF!</definedName>
    <definedName name="__num3" localSheetId="5">#REF!</definedName>
    <definedName name="__num3" localSheetId="3">#REF!</definedName>
    <definedName name="__num3" localSheetId="4">#REF!</definedName>
    <definedName name="__num3">#REF!</definedName>
    <definedName name="__num4" localSheetId="14">#REF!</definedName>
    <definedName name="__num4" localSheetId="6">#REF!</definedName>
    <definedName name="__num4" localSheetId="10">#REF!</definedName>
    <definedName name="__num4" localSheetId="5">#REF!</definedName>
    <definedName name="__num4" localSheetId="3">#REF!</definedName>
    <definedName name="__num4" localSheetId="4">#REF!</definedName>
    <definedName name="__num4">#REF!</definedName>
    <definedName name="__num5" localSheetId="14">#REF!</definedName>
    <definedName name="__num5" localSheetId="6">#REF!</definedName>
    <definedName name="__num5" localSheetId="10">#REF!</definedName>
    <definedName name="__num5" localSheetId="5">#REF!</definedName>
    <definedName name="__num5" localSheetId="3">#REF!</definedName>
    <definedName name="__num5" localSheetId="4">#REF!</definedName>
    <definedName name="__num5">#REF!</definedName>
    <definedName name="__num6" localSheetId="14">#REF!</definedName>
    <definedName name="__num6" localSheetId="6">#REF!</definedName>
    <definedName name="__num6" localSheetId="10">#REF!</definedName>
    <definedName name="__num6" localSheetId="5">#REF!</definedName>
    <definedName name="__num6" localSheetId="3">#REF!</definedName>
    <definedName name="__num6" localSheetId="4">#REF!</definedName>
    <definedName name="__num6">#REF!</definedName>
    <definedName name="__num7" localSheetId="14">#REF!</definedName>
    <definedName name="__num7" localSheetId="6">#REF!</definedName>
    <definedName name="__num7" localSheetId="10">#REF!</definedName>
    <definedName name="__num7" localSheetId="5">#REF!</definedName>
    <definedName name="__num7" localSheetId="3">#REF!</definedName>
    <definedName name="__num7" localSheetId="4">#REF!</definedName>
    <definedName name="__num7">#REF!</definedName>
    <definedName name="__num8" localSheetId="14">#REF!</definedName>
    <definedName name="__num8" localSheetId="6">#REF!</definedName>
    <definedName name="__num8" localSheetId="10">#REF!</definedName>
    <definedName name="__num8" localSheetId="5">#REF!</definedName>
    <definedName name="__num8" localSheetId="3">#REF!</definedName>
    <definedName name="__num8" localSheetId="4">#REF!</definedName>
    <definedName name="__num8">#REF!</definedName>
    <definedName name="__num9" localSheetId="14">#REF!</definedName>
    <definedName name="__num9" localSheetId="6">#REF!</definedName>
    <definedName name="__num9" localSheetId="10">#REF!</definedName>
    <definedName name="__num9" localSheetId="5">#REF!</definedName>
    <definedName name="__num9" localSheetId="3">#REF!</definedName>
    <definedName name="__num9" localSheetId="4">#REF!</definedName>
    <definedName name="__num9">#REF!</definedName>
    <definedName name="__Pa1">'[10]Paral. 1'!$E$1:$E$65536</definedName>
    <definedName name="__Pa2">'[10]Paral. 2'!$E$1:$E$65536</definedName>
    <definedName name="__Pa3">'[10]Paral. 3'!$E$1:$E$65536</definedName>
    <definedName name="__Pa4">[10]Paral.4!$E$1:$E$65536</definedName>
    <definedName name="__PJ50" localSheetId="14">#REF!</definedName>
    <definedName name="__PJ50" localSheetId="15">#REF!</definedName>
    <definedName name="__PJ50" localSheetId="6">#REF!</definedName>
    <definedName name="__PJ50" localSheetId="10">#REF!</definedName>
    <definedName name="__PJ50" localSheetId="5">#REF!</definedName>
    <definedName name="__PJ50" localSheetId="3">#REF!</definedName>
    <definedName name="__PJ50" localSheetId="4">#REF!</definedName>
    <definedName name="__PJ50">#REF!</definedName>
    <definedName name="__pj51" localSheetId="14">#REF!</definedName>
    <definedName name="__pj51" localSheetId="6">#REF!</definedName>
    <definedName name="__pj51" localSheetId="10">#REF!</definedName>
    <definedName name="__pj51" localSheetId="5">#REF!</definedName>
    <definedName name="__pj51" localSheetId="3">#REF!</definedName>
    <definedName name="__pj51" localSheetId="4">#REF!</definedName>
    <definedName name="__pj51">#REF!</definedName>
    <definedName name="__ref4" localSheetId="14">#REF!</definedName>
    <definedName name="__ref4" localSheetId="6">#REF!</definedName>
    <definedName name="__ref4" localSheetId="10">#REF!</definedName>
    <definedName name="__ref4" localSheetId="5">#REF!</definedName>
    <definedName name="__ref4" localSheetId="3">#REF!</definedName>
    <definedName name="__ref4" localSheetId="4">#REF!</definedName>
    <definedName name="__ref4">#REF!</definedName>
    <definedName name="__SBC1" localSheetId="14">[3]INV!$A$12:$D$15</definedName>
    <definedName name="__SBC1" localSheetId="10">[4]INV!$A$12:$D$15</definedName>
    <definedName name="__SBC1">[5]INV!$A$12:$D$15</definedName>
    <definedName name="__SBC3" localSheetId="14">[3]INV!$F$12:$I$15</definedName>
    <definedName name="__SBC3" localSheetId="10">[4]INV!$F$12:$I$15</definedName>
    <definedName name="__SBC3">[5]INV!$F$12:$I$15</definedName>
    <definedName name="__SBC5" localSheetId="14">[3]INV!$K$12:$N$15</definedName>
    <definedName name="__SBC5" localSheetId="10">[4]INV!$K$12:$N$15</definedName>
    <definedName name="__SBC5">[5]INV!$K$12:$N$15</definedName>
    <definedName name="_a1" localSheetId="14" hidden="1">{"TAB1",#N/A,TRUE,"GENERAL";"TAB2",#N/A,TRUE,"GENERAL";"TAB3",#N/A,TRUE,"GENERAL";"TAB4",#N/A,TRUE,"GENERAL";"TAB5",#N/A,TRUE,"GENERAL"}</definedName>
    <definedName name="_a1" localSheetId="6" hidden="1">{"TAB1",#N/A,TRUE,"GENERAL";"TAB2",#N/A,TRUE,"GENERAL";"TAB3",#N/A,TRUE,"GENERAL";"TAB4",#N/A,TRUE,"GENERAL";"TAB5",#N/A,TRUE,"GENERAL"}</definedName>
    <definedName name="_a1" localSheetId="10" hidden="1">{"TAB1",#N/A,TRUE,"GENERAL";"TAB2",#N/A,TRUE,"GENERAL";"TAB3",#N/A,TRUE,"GENERAL";"TAB4",#N/A,TRUE,"GENERAL";"TAB5",#N/A,TRUE,"GENERAL"}</definedName>
    <definedName name="_a1" hidden="1">{"TAB1",#N/A,TRUE,"GENERAL";"TAB2",#N/A,TRUE,"GENERAL";"TAB3",#N/A,TRUE,"GENERAL";"TAB4",#N/A,TRUE,"GENERAL";"TAB5",#N/A,TRUE,"GENERAL"}</definedName>
    <definedName name="_a3" localSheetId="14" hidden="1">{"TAB1",#N/A,TRUE,"GENERAL";"TAB2",#N/A,TRUE,"GENERAL";"TAB3",#N/A,TRUE,"GENERAL";"TAB4",#N/A,TRUE,"GENERAL";"TAB5",#N/A,TRUE,"GENERAL"}</definedName>
    <definedName name="_a3" localSheetId="6" hidden="1">{"TAB1",#N/A,TRUE,"GENERAL";"TAB2",#N/A,TRUE,"GENERAL";"TAB3",#N/A,TRUE,"GENERAL";"TAB4",#N/A,TRUE,"GENERAL";"TAB5",#N/A,TRUE,"GENERAL"}</definedName>
    <definedName name="_a3" localSheetId="10" hidden="1">{"TAB1",#N/A,TRUE,"GENERAL";"TAB2",#N/A,TRUE,"GENERAL";"TAB3",#N/A,TRUE,"GENERAL";"TAB4",#N/A,TRUE,"GENERAL";"TAB5",#N/A,TRUE,"GENERAL"}</definedName>
    <definedName name="_a3" hidden="1">{"TAB1",#N/A,TRUE,"GENERAL";"TAB2",#N/A,TRUE,"GENERAL";"TAB3",#N/A,TRUE,"GENERAL";"TAB4",#N/A,TRUE,"GENERAL";"TAB5",#N/A,TRUE,"GENERAL"}</definedName>
    <definedName name="_a4" localSheetId="14" hidden="1">{"via1",#N/A,TRUE,"general";"via2",#N/A,TRUE,"general";"via3",#N/A,TRUE,"general"}</definedName>
    <definedName name="_a4" localSheetId="6" hidden="1">{"via1",#N/A,TRUE,"general";"via2",#N/A,TRUE,"general";"via3",#N/A,TRUE,"general"}</definedName>
    <definedName name="_a4" localSheetId="10" hidden="1">{"via1",#N/A,TRUE,"general";"via2",#N/A,TRUE,"general";"via3",#N/A,TRUE,"general"}</definedName>
    <definedName name="_a4" hidden="1">{"via1",#N/A,TRUE,"general";"via2",#N/A,TRUE,"general";"via3",#N/A,TRUE,"general"}</definedName>
    <definedName name="_a5" localSheetId="14" hidden="1">{"TAB1",#N/A,TRUE,"GENERAL";"TAB2",#N/A,TRUE,"GENERAL";"TAB3",#N/A,TRUE,"GENERAL";"TAB4",#N/A,TRUE,"GENERAL";"TAB5",#N/A,TRUE,"GENERAL"}</definedName>
    <definedName name="_a5" localSheetId="6" hidden="1">{"TAB1",#N/A,TRUE,"GENERAL";"TAB2",#N/A,TRUE,"GENERAL";"TAB3",#N/A,TRUE,"GENERAL";"TAB4",#N/A,TRUE,"GENERAL";"TAB5",#N/A,TRUE,"GENERAL"}</definedName>
    <definedName name="_a5" localSheetId="10" hidden="1">{"TAB1",#N/A,TRUE,"GENERAL";"TAB2",#N/A,TRUE,"GENERAL";"TAB3",#N/A,TRUE,"GENERAL";"TAB4",#N/A,TRUE,"GENERAL";"TAB5",#N/A,TRUE,"GENERAL"}</definedName>
    <definedName name="_a5" hidden="1">{"TAB1",#N/A,TRUE,"GENERAL";"TAB2",#N/A,TRUE,"GENERAL";"TAB3",#N/A,TRUE,"GENERAL";"TAB4",#N/A,TRUE,"GENERAL";"TAB5",#N/A,TRUE,"GENERAL"}</definedName>
    <definedName name="_a6" localSheetId="14" hidden="1">{"TAB1",#N/A,TRUE,"GENERAL";"TAB2",#N/A,TRUE,"GENERAL";"TAB3",#N/A,TRUE,"GENERAL";"TAB4",#N/A,TRUE,"GENERAL";"TAB5",#N/A,TRUE,"GENERAL"}</definedName>
    <definedName name="_a6" localSheetId="6" hidden="1">{"TAB1",#N/A,TRUE,"GENERAL";"TAB2",#N/A,TRUE,"GENERAL";"TAB3",#N/A,TRUE,"GENERAL";"TAB4",#N/A,TRUE,"GENERAL";"TAB5",#N/A,TRUE,"GENERAL"}</definedName>
    <definedName name="_a6" localSheetId="10" hidden="1">{"TAB1",#N/A,TRUE,"GENERAL";"TAB2",#N/A,TRUE,"GENERAL";"TAB3",#N/A,TRUE,"GENERAL";"TAB4",#N/A,TRUE,"GENERAL";"TAB5",#N/A,TRUE,"GENERAL"}</definedName>
    <definedName name="_a6" hidden="1">{"TAB1",#N/A,TRUE,"GENERAL";"TAB2",#N/A,TRUE,"GENERAL";"TAB3",#N/A,TRUE,"GENERAL";"TAB4",#N/A,TRUE,"GENERAL";"TAB5",#N/A,TRUE,"GENERAL"}</definedName>
    <definedName name="_AFC1" localSheetId="14">[3]INV!$A$25:$D$28</definedName>
    <definedName name="_AFC1" localSheetId="10">[11]INV!$A$25:$D$28</definedName>
    <definedName name="_AFC1">[5]INV!$A$25:$D$28</definedName>
    <definedName name="_AFC3" localSheetId="14">[3]INV!$F$25:$I$28</definedName>
    <definedName name="_AFC3" localSheetId="10">[11]INV!$F$25:$I$28</definedName>
    <definedName name="_AFC3">[5]INV!$F$25:$I$28</definedName>
    <definedName name="_AFC5" localSheetId="14">[3]INV!$K$25:$N$28</definedName>
    <definedName name="_AFC5" localSheetId="10">[11]INV!$K$25:$N$28</definedName>
    <definedName name="_AFC5">[5]INV!$K$25:$N$28</definedName>
    <definedName name="_aiu2">[9]AIU!$J$105</definedName>
    <definedName name="_apu2" localSheetId="14">#REF!</definedName>
    <definedName name="_apu2" localSheetId="6">#REF!</definedName>
    <definedName name="_apu2" localSheetId="10">#REF!</definedName>
    <definedName name="_apu2" localSheetId="5">#REF!</definedName>
    <definedName name="_apu2" localSheetId="3">#REF!</definedName>
    <definedName name="_apu2" localSheetId="4">#REF!</definedName>
    <definedName name="_apu2">#REF!</definedName>
    <definedName name="_APU221" localSheetId="14">#REF!</definedName>
    <definedName name="_APU221" localSheetId="6">#REF!</definedName>
    <definedName name="_APU221" localSheetId="10">#REF!</definedName>
    <definedName name="_APU221" localSheetId="5">#REF!</definedName>
    <definedName name="_APU221" localSheetId="3">#REF!</definedName>
    <definedName name="_APU221" localSheetId="4">#REF!</definedName>
    <definedName name="_APU221">#REF!</definedName>
    <definedName name="_APU222" localSheetId="14">#REF!</definedName>
    <definedName name="_APU222" localSheetId="6">#REF!</definedName>
    <definedName name="_APU222" localSheetId="10">#REF!</definedName>
    <definedName name="_APU222" localSheetId="5">#REF!</definedName>
    <definedName name="_APU222" localSheetId="3">#REF!</definedName>
    <definedName name="_APU222" localSheetId="4">#REF!</definedName>
    <definedName name="_APU222">#REF!</definedName>
    <definedName name="_APU465" localSheetId="14">[6]!absc</definedName>
    <definedName name="_APU465" localSheetId="6">[7]!absc</definedName>
    <definedName name="_APU465" localSheetId="10">[8]!absc</definedName>
    <definedName name="_APU465" localSheetId="1">[7]!absc</definedName>
    <definedName name="_APU465" localSheetId="5">[7]!absc</definedName>
    <definedName name="_APU465" localSheetId="3">[7]!absc</definedName>
    <definedName name="_APU465" localSheetId="4">[7]!absc</definedName>
    <definedName name="_APU465">[7]!absc</definedName>
    <definedName name="_b2" localSheetId="14" hidden="1">{"TAB1",#N/A,TRUE,"GENERAL";"TAB2",#N/A,TRUE,"GENERAL";"TAB3",#N/A,TRUE,"GENERAL";"TAB4",#N/A,TRUE,"GENERAL";"TAB5",#N/A,TRUE,"GENERAL"}</definedName>
    <definedName name="_b2" localSheetId="6" hidden="1">{"TAB1",#N/A,TRUE,"GENERAL";"TAB2",#N/A,TRUE,"GENERAL";"TAB3",#N/A,TRUE,"GENERAL";"TAB4",#N/A,TRUE,"GENERAL";"TAB5",#N/A,TRUE,"GENERAL"}</definedName>
    <definedName name="_b2" localSheetId="10" hidden="1">{"TAB1",#N/A,TRUE,"GENERAL";"TAB2",#N/A,TRUE,"GENERAL";"TAB3",#N/A,TRUE,"GENERAL";"TAB4",#N/A,TRUE,"GENERAL";"TAB5",#N/A,TRUE,"GENERAL"}</definedName>
    <definedName name="_b2" hidden="1">{"TAB1",#N/A,TRUE,"GENERAL";"TAB2",#N/A,TRUE,"GENERAL";"TAB3",#N/A,TRUE,"GENERAL";"TAB4",#N/A,TRUE,"GENERAL";"TAB5",#N/A,TRUE,"GENERAL"}</definedName>
    <definedName name="_b3" localSheetId="14" hidden="1">{"TAB1",#N/A,TRUE,"GENERAL";"TAB2",#N/A,TRUE,"GENERAL";"TAB3",#N/A,TRUE,"GENERAL";"TAB4",#N/A,TRUE,"GENERAL";"TAB5",#N/A,TRUE,"GENERAL"}</definedName>
    <definedName name="_b3" localSheetId="6" hidden="1">{"TAB1",#N/A,TRUE,"GENERAL";"TAB2",#N/A,TRUE,"GENERAL";"TAB3",#N/A,TRUE,"GENERAL";"TAB4",#N/A,TRUE,"GENERAL";"TAB5",#N/A,TRUE,"GENERAL"}</definedName>
    <definedName name="_b3" localSheetId="10" hidden="1">{"TAB1",#N/A,TRUE,"GENERAL";"TAB2",#N/A,TRUE,"GENERAL";"TAB3",#N/A,TRUE,"GENERAL";"TAB4",#N/A,TRUE,"GENERAL";"TAB5",#N/A,TRUE,"GENERAL"}</definedName>
    <definedName name="_b3" hidden="1">{"TAB1",#N/A,TRUE,"GENERAL";"TAB2",#N/A,TRUE,"GENERAL";"TAB3",#N/A,TRUE,"GENERAL";"TAB4",#N/A,TRUE,"GENERAL";"TAB5",#N/A,TRUE,"GENERAL"}</definedName>
    <definedName name="_b4" localSheetId="14" hidden="1">{"TAB1",#N/A,TRUE,"GENERAL";"TAB2",#N/A,TRUE,"GENERAL";"TAB3",#N/A,TRUE,"GENERAL";"TAB4",#N/A,TRUE,"GENERAL";"TAB5",#N/A,TRUE,"GENERAL"}</definedName>
    <definedName name="_b4" localSheetId="6" hidden="1">{"TAB1",#N/A,TRUE,"GENERAL";"TAB2",#N/A,TRUE,"GENERAL";"TAB3",#N/A,TRUE,"GENERAL";"TAB4",#N/A,TRUE,"GENERAL";"TAB5",#N/A,TRUE,"GENERAL"}</definedName>
    <definedName name="_b4" localSheetId="10" hidden="1">{"TAB1",#N/A,TRUE,"GENERAL";"TAB2",#N/A,TRUE,"GENERAL";"TAB3",#N/A,TRUE,"GENERAL";"TAB4",#N/A,TRUE,"GENERAL";"TAB5",#N/A,TRUE,"GENERAL"}</definedName>
    <definedName name="_b4" hidden="1">{"TAB1",#N/A,TRUE,"GENERAL";"TAB2",#N/A,TRUE,"GENERAL";"TAB3",#N/A,TRUE,"GENERAL";"TAB4",#N/A,TRUE,"GENERAL";"TAB5",#N/A,TRUE,"GENERAL"}</definedName>
    <definedName name="_b5" localSheetId="14" hidden="1">{"TAB1",#N/A,TRUE,"GENERAL";"TAB2",#N/A,TRUE,"GENERAL";"TAB3",#N/A,TRUE,"GENERAL";"TAB4",#N/A,TRUE,"GENERAL";"TAB5",#N/A,TRUE,"GENERAL"}</definedName>
    <definedName name="_b5" localSheetId="6" hidden="1">{"TAB1",#N/A,TRUE,"GENERAL";"TAB2",#N/A,TRUE,"GENERAL";"TAB3",#N/A,TRUE,"GENERAL";"TAB4",#N/A,TRUE,"GENERAL";"TAB5",#N/A,TRUE,"GENERAL"}</definedName>
    <definedName name="_b5" localSheetId="10" hidden="1">{"TAB1",#N/A,TRUE,"GENERAL";"TAB2",#N/A,TRUE,"GENERAL";"TAB3",#N/A,TRUE,"GENERAL";"TAB4",#N/A,TRUE,"GENERAL";"TAB5",#N/A,TRUE,"GENERAL"}</definedName>
    <definedName name="_b5" hidden="1">{"TAB1",#N/A,TRUE,"GENERAL";"TAB2",#N/A,TRUE,"GENERAL";"TAB3",#N/A,TRUE,"GENERAL";"TAB4",#N/A,TRUE,"GENERAL";"TAB5",#N/A,TRUE,"GENERAL"}</definedName>
    <definedName name="_b6" localSheetId="14" hidden="1">{"TAB1",#N/A,TRUE,"GENERAL";"TAB2",#N/A,TRUE,"GENERAL";"TAB3",#N/A,TRUE,"GENERAL";"TAB4",#N/A,TRUE,"GENERAL";"TAB5",#N/A,TRUE,"GENERAL"}</definedName>
    <definedName name="_b6" localSheetId="6" hidden="1">{"TAB1",#N/A,TRUE,"GENERAL";"TAB2",#N/A,TRUE,"GENERAL";"TAB3",#N/A,TRUE,"GENERAL";"TAB4",#N/A,TRUE,"GENERAL";"TAB5",#N/A,TRUE,"GENERAL"}</definedName>
    <definedName name="_b6" localSheetId="10" hidden="1">{"TAB1",#N/A,TRUE,"GENERAL";"TAB2",#N/A,TRUE,"GENERAL";"TAB3",#N/A,TRUE,"GENERAL";"TAB4",#N/A,TRUE,"GENERAL";"TAB5",#N/A,TRUE,"GENERAL"}</definedName>
    <definedName name="_b6" hidden="1">{"TAB1",#N/A,TRUE,"GENERAL";"TAB2",#N/A,TRUE,"GENERAL";"TAB3",#N/A,TRUE,"GENERAL";"TAB4",#N/A,TRUE,"GENERAL";"TAB5",#N/A,TRUE,"GENERAL"}</definedName>
    <definedName name="_b7" localSheetId="14" hidden="1">{"via1",#N/A,TRUE,"general";"via2",#N/A,TRUE,"general";"via3",#N/A,TRUE,"general"}</definedName>
    <definedName name="_b7" localSheetId="6" hidden="1">{"via1",#N/A,TRUE,"general";"via2",#N/A,TRUE,"general";"via3",#N/A,TRUE,"general"}</definedName>
    <definedName name="_b7" localSheetId="10" hidden="1">{"via1",#N/A,TRUE,"general";"via2",#N/A,TRUE,"general";"via3",#N/A,TRUE,"general"}</definedName>
    <definedName name="_b7" hidden="1">{"via1",#N/A,TRUE,"general";"via2",#N/A,TRUE,"general";"via3",#N/A,TRUE,"general"}</definedName>
    <definedName name="_b8" localSheetId="14" hidden="1">{"via1",#N/A,TRUE,"general";"via2",#N/A,TRUE,"general";"via3",#N/A,TRUE,"general"}</definedName>
    <definedName name="_b8" localSheetId="6" hidden="1">{"via1",#N/A,TRUE,"general";"via2",#N/A,TRUE,"general";"via3",#N/A,TRUE,"general"}</definedName>
    <definedName name="_b8" localSheetId="10" hidden="1">{"via1",#N/A,TRUE,"general";"via2",#N/A,TRUE,"general";"via3",#N/A,TRUE,"general"}</definedName>
    <definedName name="_b8" hidden="1">{"via1",#N/A,TRUE,"general";"via2",#N/A,TRUE,"general";"via3",#N/A,TRUE,"general"}</definedName>
    <definedName name="_bb9" localSheetId="14" hidden="1">{"TAB1",#N/A,TRUE,"GENERAL";"TAB2",#N/A,TRUE,"GENERAL";"TAB3",#N/A,TRUE,"GENERAL";"TAB4",#N/A,TRUE,"GENERAL";"TAB5",#N/A,TRUE,"GENERAL"}</definedName>
    <definedName name="_bb9" localSheetId="6" hidden="1">{"TAB1",#N/A,TRUE,"GENERAL";"TAB2",#N/A,TRUE,"GENERAL";"TAB3",#N/A,TRUE,"GENERAL";"TAB4",#N/A,TRUE,"GENERAL";"TAB5",#N/A,TRUE,"GENERAL"}</definedName>
    <definedName name="_bb9" localSheetId="10" hidden="1">{"TAB1",#N/A,TRUE,"GENERAL";"TAB2",#N/A,TRUE,"GENERAL";"TAB3",#N/A,TRUE,"GENERAL";"TAB4",#N/A,TRUE,"GENERAL";"TAB5",#N/A,TRUE,"GENERAL"}</definedName>
    <definedName name="_bb9" hidden="1">{"TAB1",#N/A,TRUE,"GENERAL";"TAB2",#N/A,TRUE,"GENERAL";"TAB3",#N/A,TRUE,"GENERAL";"TAB4",#N/A,TRUE,"GENERAL";"TAB5",#N/A,TRUE,"GENERAL"}</definedName>
    <definedName name="_bgb5" localSheetId="14" hidden="1">{"TAB1",#N/A,TRUE,"GENERAL";"TAB2",#N/A,TRUE,"GENERAL";"TAB3",#N/A,TRUE,"GENERAL";"TAB4",#N/A,TRUE,"GENERAL";"TAB5",#N/A,TRUE,"GENERAL"}</definedName>
    <definedName name="_bgb5" localSheetId="6" hidden="1">{"TAB1",#N/A,TRUE,"GENERAL";"TAB2",#N/A,TRUE,"GENERAL";"TAB3",#N/A,TRUE,"GENERAL";"TAB4",#N/A,TRUE,"GENERAL";"TAB5",#N/A,TRUE,"GENERAL"}</definedName>
    <definedName name="_bgb5" localSheetId="10" hidden="1">{"TAB1",#N/A,TRUE,"GENERAL";"TAB2",#N/A,TRUE,"GENERAL";"TAB3",#N/A,TRUE,"GENERAL";"TAB4",#N/A,TRUE,"GENERAL";"TAB5",#N/A,TRUE,"GENERAL"}</definedName>
    <definedName name="_bgb5" hidden="1">{"TAB1",#N/A,TRUE,"GENERAL";"TAB2",#N/A,TRUE,"GENERAL";"TAB3",#N/A,TRUE,"GENERAL";"TAB4",#N/A,TRUE,"GENERAL";"TAB5",#N/A,TRUE,"GENERAL"}</definedName>
    <definedName name="_BGC1" localSheetId="14">[3]INV!$A$5:$D$8</definedName>
    <definedName name="_BGC1" localSheetId="10">[11]INV!$A$5:$D$8</definedName>
    <definedName name="_BGC1">[5]INV!$A$5:$D$8</definedName>
    <definedName name="_BGC3" localSheetId="14">[3]INV!$F$5:$I$8</definedName>
    <definedName name="_BGC3" localSheetId="10">[11]INV!$F$5:$I$8</definedName>
    <definedName name="_BGC3">[5]INV!$F$5:$I$8</definedName>
    <definedName name="_BGC5" localSheetId="14">[3]INV!$K$5:$N$8</definedName>
    <definedName name="_BGC5" localSheetId="10">[11]INV!$K$5:$N$8</definedName>
    <definedName name="_BGC5">[5]INV!$K$5:$N$8</definedName>
    <definedName name="_CAC1" localSheetId="14">[3]INV!$A$19:$D$22</definedName>
    <definedName name="_CAC1" localSheetId="10">[11]INV!$A$19:$D$22</definedName>
    <definedName name="_CAC1">[5]INV!$A$19:$D$22</definedName>
    <definedName name="_CAC3" localSheetId="14">[3]INV!$F$19:$I$22</definedName>
    <definedName name="_CAC3" localSheetId="10">[11]INV!$F$19:$I$22</definedName>
    <definedName name="_CAC3">[5]INV!$F$19:$I$22</definedName>
    <definedName name="_CAC5" localSheetId="14">[3]INV!$K$19:$N$22</definedName>
    <definedName name="_CAC5" localSheetId="10">[11]INV!$K$19:$N$22</definedName>
    <definedName name="_CAC5">[5]INV!$K$19:$N$22</definedName>
    <definedName name="_Cod1" localSheetId="14">#REF!</definedName>
    <definedName name="_Cod1" localSheetId="6">#REF!</definedName>
    <definedName name="_Cod1" localSheetId="10">#REF!</definedName>
    <definedName name="_Cod1" localSheetId="5">#REF!</definedName>
    <definedName name="_Cod1" localSheetId="3">#REF!</definedName>
    <definedName name="_Cod1" localSheetId="4">#REF!</definedName>
    <definedName name="_Cod1">#REF!</definedName>
    <definedName name="_EST1" localSheetId="14">#REF!</definedName>
    <definedName name="_EST1" localSheetId="6">#REF!</definedName>
    <definedName name="_EST1" localSheetId="10">#REF!</definedName>
    <definedName name="_EST1" localSheetId="5">#REF!</definedName>
    <definedName name="_EST1" localSheetId="3">#REF!</definedName>
    <definedName name="_EST1" localSheetId="4">#REF!</definedName>
    <definedName name="_EST1">#REF!</definedName>
    <definedName name="_EST10" localSheetId="14">#REF!</definedName>
    <definedName name="_EST10" localSheetId="6">#REF!</definedName>
    <definedName name="_EST10" localSheetId="10">#REF!</definedName>
    <definedName name="_EST10" localSheetId="5">#REF!</definedName>
    <definedName name="_EST10" localSheetId="3">#REF!</definedName>
    <definedName name="_EST10" localSheetId="4">#REF!</definedName>
    <definedName name="_EST10">#REF!</definedName>
    <definedName name="_EST11" localSheetId="14">#REF!</definedName>
    <definedName name="_EST11" localSheetId="6">#REF!</definedName>
    <definedName name="_EST11" localSheetId="10">#REF!</definedName>
    <definedName name="_EST11" localSheetId="5">#REF!</definedName>
    <definedName name="_EST11" localSheetId="3">#REF!</definedName>
    <definedName name="_EST11" localSheetId="4">#REF!</definedName>
    <definedName name="_EST11">#REF!</definedName>
    <definedName name="_EST1111" localSheetId="14">#REF!</definedName>
    <definedName name="_EST1111" localSheetId="6">#REF!</definedName>
    <definedName name="_EST1111" localSheetId="10">#REF!</definedName>
    <definedName name="_EST1111" localSheetId="5">#REF!</definedName>
    <definedName name="_EST1111" localSheetId="3">#REF!</definedName>
    <definedName name="_EST1111" localSheetId="4">#REF!</definedName>
    <definedName name="_EST1111">#REF!</definedName>
    <definedName name="_EST12" localSheetId="14">#REF!</definedName>
    <definedName name="_EST12" localSheetId="6">#REF!</definedName>
    <definedName name="_EST12" localSheetId="10">#REF!</definedName>
    <definedName name="_EST12" localSheetId="5">#REF!</definedName>
    <definedName name="_EST12" localSheetId="3">#REF!</definedName>
    <definedName name="_EST12" localSheetId="4">#REF!</definedName>
    <definedName name="_EST12">#REF!</definedName>
    <definedName name="_EST13" localSheetId="14">#REF!</definedName>
    <definedName name="_EST13" localSheetId="6">#REF!</definedName>
    <definedName name="_EST13" localSheetId="10">#REF!</definedName>
    <definedName name="_EST13" localSheetId="5">#REF!</definedName>
    <definedName name="_EST13" localSheetId="3">#REF!</definedName>
    <definedName name="_EST13" localSheetId="4">#REF!</definedName>
    <definedName name="_EST13">#REF!</definedName>
    <definedName name="_EST14" localSheetId="14">#REF!</definedName>
    <definedName name="_EST14" localSheetId="6">#REF!</definedName>
    <definedName name="_EST14" localSheetId="10">#REF!</definedName>
    <definedName name="_EST14" localSheetId="5">#REF!</definedName>
    <definedName name="_EST14" localSheetId="3">#REF!</definedName>
    <definedName name="_EST14" localSheetId="4">#REF!</definedName>
    <definedName name="_EST14">#REF!</definedName>
    <definedName name="_EST15" localSheetId="14">#REF!</definedName>
    <definedName name="_EST15" localSheetId="6">#REF!</definedName>
    <definedName name="_EST15" localSheetId="10">#REF!</definedName>
    <definedName name="_EST15" localSheetId="5">#REF!</definedName>
    <definedName name="_EST15" localSheetId="3">#REF!</definedName>
    <definedName name="_EST15" localSheetId="4">#REF!</definedName>
    <definedName name="_EST15">#REF!</definedName>
    <definedName name="_EST16" localSheetId="14">#REF!</definedName>
    <definedName name="_EST16" localSheetId="6">#REF!</definedName>
    <definedName name="_EST16" localSheetId="10">#REF!</definedName>
    <definedName name="_EST16" localSheetId="5">#REF!</definedName>
    <definedName name="_EST16" localSheetId="3">#REF!</definedName>
    <definedName name="_EST16" localSheetId="4">#REF!</definedName>
    <definedName name="_EST16">#REF!</definedName>
    <definedName name="_EST17" localSheetId="14">#REF!</definedName>
    <definedName name="_EST17" localSheetId="6">#REF!</definedName>
    <definedName name="_EST17" localSheetId="10">#REF!</definedName>
    <definedName name="_EST17" localSheetId="5">#REF!</definedName>
    <definedName name="_EST17" localSheetId="3">#REF!</definedName>
    <definedName name="_EST17" localSheetId="4">#REF!</definedName>
    <definedName name="_EST17">#REF!</definedName>
    <definedName name="_EST18" localSheetId="14">#REF!</definedName>
    <definedName name="_EST18" localSheetId="6">#REF!</definedName>
    <definedName name="_EST18" localSheetId="10">#REF!</definedName>
    <definedName name="_EST18" localSheetId="5">#REF!</definedName>
    <definedName name="_EST18" localSheetId="3">#REF!</definedName>
    <definedName name="_EST18" localSheetId="4">#REF!</definedName>
    <definedName name="_EST18">#REF!</definedName>
    <definedName name="_EST19" localSheetId="14">#REF!</definedName>
    <definedName name="_EST19" localSheetId="6">#REF!</definedName>
    <definedName name="_EST19" localSheetId="10">#REF!</definedName>
    <definedName name="_EST19" localSheetId="5">#REF!</definedName>
    <definedName name="_EST19" localSheetId="3">#REF!</definedName>
    <definedName name="_EST19" localSheetId="4">#REF!</definedName>
    <definedName name="_EST19">#REF!</definedName>
    <definedName name="_EST2" localSheetId="14">#REF!</definedName>
    <definedName name="_EST2" localSheetId="6">#REF!</definedName>
    <definedName name="_EST2" localSheetId="10">#REF!</definedName>
    <definedName name="_EST2" localSheetId="5">#REF!</definedName>
    <definedName name="_EST2" localSheetId="3">#REF!</definedName>
    <definedName name="_EST2" localSheetId="4">#REF!</definedName>
    <definedName name="_EST2">#REF!</definedName>
    <definedName name="_EST23" localSheetId="14">#REF!</definedName>
    <definedName name="_EST23" localSheetId="6">#REF!</definedName>
    <definedName name="_EST23" localSheetId="10">#REF!</definedName>
    <definedName name="_EST23" localSheetId="5">#REF!</definedName>
    <definedName name="_EST23" localSheetId="3">#REF!</definedName>
    <definedName name="_EST23" localSheetId="4">#REF!</definedName>
    <definedName name="_EST23">#REF!</definedName>
    <definedName name="_EST3" localSheetId="14">#REF!</definedName>
    <definedName name="_EST3" localSheetId="6">#REF!</definedName>
    <definedName name="_EST3" localSheetId="10">#REF!</definedName>
    <definedName name="_EST3" localSheetId="5">#REF!</definedName>
    <definedName name="_EST3" localSheetId="3">#REF!</definedName>
    <definedName name="_EST3" localSheetId="4">#REF!</definedName>
    <definedName name="_EST3">#REF!</definedName>
    <definedName name="_EST4" localSheetId="14">#REF!</definedName>
    <definedName name="_EST4" localSheetId="6">#REF!</definedName>
    <definedName name="_EST4" localSheetId="10">#REF!</definedName>
    <definedName name="_EST4" localSheetId="5">#REF!</definedName>
    <definedName name="_EST4" localSheetId="3">#REF!</definedName>
    <definedName name="_EST4" localSheetId="4">#REF!</definedName>
    <definedName name="_EST4">#REF!</definedName>
    <definedName name="_EST5" localSheetId="14">#REF!</definedName>
    <definedName name="_EST5" localSheetId="6">#REF!</definedName>
    <definedName name="_EST5" localSheetId="10">#REF!</definedName>
    <definedName name="_EST5" localSheetId="5">#REF!</definedName>
    <definedName name="_EST5" localSheetId="3">#REF!</definedName>
    <definedName name="_EST5" localSheetId="4">#REF!</definedName>
    <definedName name="_EST5">#REF!</definedName>
    <definedName name="_EST6" localSheetId="14">#REF!</definedName>
    <definedName name="_EST6" localSheetId="6">#REF!</definedName>
    <definedName name="_EST6" localSheetId="10">#REF!</definedName>
    <definedName name="_EST6" localSheetId="5">#REF!</definedName>
    <definedName name="_EST6" localSheetId="3">#REF!</definedName>
    <definedName name="_EST6" localSheetId="4">#REF!</definedName>
    <definedName name="_EST6">#REF!</definedName>
    <definedName name="_EST7" localSheetId="14">#REF!</definedName>
    <definedName name="_EST7" localSheetId="6">#REF!</definedName>
    <definedName name="_EST7" localSheetId="10">#REF!</definedName>
    <definedName name="_EST7" localSheetId="5">#REF!</definedName>
    <definedName name="_EST7" localSheetId="3">#REF!</definedName>
    <definedName name="_EST7" localSheetId="4">#REF!</definedName>
    <definedName name="_EST7">#REF!</definedName>
    <definedName name="_EST8" localSheetId="14">#REF!</definedName>
    <definedName name="_EST8" localSheetId="6">#REF!</definedName>
    <definedName name="_EST8" localSheetId="10">#REF!</definedName>
    <definedName name="_EST8" localSheetId="5">#REF!</definedName>
    <definedName name="_EST8" localSheetId="3">#REF!</definedName>
    <definedName name="_EST8" localSheetId="4">#REF!</definedName>
    <definedName name="_EST8">#REF!</definedName>
    <definedName name="_EST9" localSheetId="14">#REF!</definedName>
    <definedName name="_EST9" localSheetId="6">#REF!</definedName>
    <definedName name="_EST9" localSheetId="10">#REF!</definedName>
    <definedName name="_EST9" localSheetId="5">#REF!</definedName>
    <definedName name="_EST9" localSheetId="3">#REF!</definedName>
    <definedName name="_EST9" localSheetId="4">#REF!</definedName>
    <definedName name="_EST9">#REF!</definedName>
    <definedName name="_EXC1" localSheetId="14">#REF!</definedName>
    <definedName name="_EXC1" localSheetId="6">#REF!</definedName>
    <definedName name="_EXC1" localSheetId="10">#REF!</definedName>
    <definedName name="_EXC1" localSheetId="5">#REF!</definedName>
    <definedName name="_EXC1" localSheetId="3">#REF!</definedName>
    <definedName name="_EXC1" localSheetId="4">#REF!</definedName>
    <definedName name="_EXC1">#REF!</definedName>
    <definedName name="_EXC10" localSheetId="14">#REF!</definedName>
    <definedName name="_EXC10" localSheetId="6">#REF!</definedName>
    <definedName name="_EXC10" localSheetId="10">#REF!</definedName>
    <definedName name="_EXC10" localSheetId="5">#REF!</definedName>
    <definedName name="_EXC10" localSheetId="3">#REF!</definedName>
    <definedName name="_EXC10" localSheetId="4">#REF!</definedName>
    <definedName name="_EXC10">#REF!</definedName>
    <definedName name="_EXC11" localSheetId="14">#REF!</definedName>
    <definedName name="_EXC11" localSheetId="6">#REF!</definedName>
    <definedName name="_EXC11" localSheetId="10">#REF!</definedName>
    <definedName name="_EXC11" localSheetId="5">#REF!</definedName>
    <definedName name="_EXC11" localSheetId="3">#REF!</definedName>
    <definedName name="_EXC11" localSheetId="4">#REF!</definedName>
    <definedName name="_EXC11">#REF!</definedName>
    <definedName name="_EXC12" localSheetId="14">#REF!</definedName>
    <definedName name="_EXC12" localSheetId="6">#REF!</definedName>
    <definedName name="_EXC12" localSheetId="10">#REF!</definedName>
    <definedName name="_EXC12" localSheetId="5">#REF!</definedName>
    <definedName name="_EXC12" localSheetId="3">#REF!</definedName>
    <definedName name="_EXC12" localSheetId="4">#REF!</definedName>
    <definedName name="_EXC12">#REF!</definedName>
    <definedName name="_EXC2" localSheetId="14">#REF!</definedName>
    <definedName name="_EXC2" localSheetId="6">#REF!</definedName>
    <definedName name="_EXC2" localSheetId="10">#REF!</definedName>
    <definedName name="_EXC2" localSheetId="5">#REF!</definedName>
    <definedName name="_EXC2" localSheetId="3">#REF!</definedName>
    <definedName name="_EXC2" localSheetId="4">#REF!</definedName>
    <definedName name="_EXC2">#REF!</definedName>
    <definedName name="_EXC3" localSheetId="14">#REF!</definedName>
    <definedName name="_EXC3" localSheetId="6">#REF!</definedName>
    <definedName name="_EXC3" localSheetId="10">#REF!</definedName>
    <definedName name="_EXC3" localSheetId="5">#REF!</definedName>
    <definedName name="_EXC3" localSheetId="3">#REF!</definedName>
    <definedName name="_EXC3" localSheetId="4">#REF!</definedName>
    <definedName name="_EXC3">#REF!</definedName>
    <definedName name="_EXC4" localSheetId="14">#REF!</definedName>
    <definedName name="_EXC4" localSheetId="6">#REF!</definedName>
    <definedName name="_EXC4" localSheetId="10">#REF!</definedName>
    <definedName name="_EXC4" localSheetId="5">#REF!</definedName>
    <definedName name="_EXC4" localSheetId="3">#REF!</definedName>
    <definedName name="_EXC4" localSheetId="4">#REF!</definedName>
    <definedName name="_EXC4">#REF!</definedName>
    <definedName name="_EXC5" localSheetId="14">#REF!</definedName>
    <definedName name="_EXC5" localSheetId="6">#REF!</definedName>
    <definedName name="_EXC5" localSheetId="10">#REF!</definedName>
    <definedName name="_EXC5" localSheetId="5">#REF!</definedName>
    <definedName name="_EXC5" localSheetId="3">#REF!</definedName>
    <definedName name="_EXC5" localSheetId="4">#REF!</definedName>
    <definedName name="_EXC5">#REF!</definedName>
    <definedName name="_EXC6" localSheetId="14">#REF!</definedName>
    <definedName name="_EXC6" localSheetId="6">#REF!</definedName>
    <definedName name="_EXC6" localSheetId="10">#REF!</definedName>
    <definedName name="_EXC6" localSheetId="5">#REF!</definedName>
    <definedName name="_EXC6" localSheetId="3">#REF!</definedName>
    <definedName name="_EXC6" localSheetId="4">#REF!</definedName>
    <definedName name="_EXC6">#REF!</definedName>
    <definedName name="_EXC7" localSheetId="14">#REF!</definedName>
    <definedName name="_EXC7" localSheetId="6">#REF!</definedName>
    <definedName name="_EXC7" localSheetId="10">#REF!</definedName>
    <definedName name="_EXC7" localSheetId="5">#REF!</definedName>
    <definedName name="_EXC7" localSheetId="3">#REF!</definedName>
    <definedName name="_EXC7" localSheetId="4">#REF!</definedName>
    <definedName name="_EXC7">#REF!</definedName>
    <definedName name="_EXC8" localSheetId="14">#REF!</definedName>
    <definedName name="_EXC8" localSheetId="6">#REF!</definedName>
    <definedName name="_EXC8" localSheetId="10">#REF!</definedName>
    <definedName name="_EXC8" localSheetId="5">#REF!</definedName>
    <definedName name="_EXC8" localSheetId="3">#REF!</definedName>
    <definedName name="_EXC8" localSheetId="4">#REF!</definedName>
    <definedName name="_EXC8">#REF!</definedName>
    <definedName name="_EXC9" localSheetId="14">#REF!</definedName>
    <definedName name="_EXC9" localSheetId="6">#REF!</definedName>
    <definedName name="_EXC9" localSheetId="10">#REF!</definedName>
    <definedName name="_EXC9" localSheetId="5">#REF!</definedName>
    <definedName name="_EXC9" localSheetId="3">#REF!</definedName>
    <definedName name="_EXC9" localSheetId="4">#REF!</definedName>
    <definedName name="_EXC9">#REF!</definedName>
    <definedName name="_F" localSheetId="14">CANTIDADES!ERR</definedName>
    <definedName name="_F" localSheetId="6">'GRUPO MGA'!ERR</definedName>
    <definedName name="_F" localSheetId="10">INTERVENTORIA!ERR</definedName>
    <definedName name="_F">[0]!ERR</definedName>
    <definedName name="_Fill" localSheetId="14" hidden="1">#REF!</definedName>
    <definedName name="_Fill" localSheetId="15" hidden="1">#REF!</definedName>
    <definedName name="_Fill" localSheetId="6" hidden="1">#REF!</definedName>
    <definedName name="_Fill" localSheetId="10" hidden="1">#REF!</definedName>
    <definedName name="_Fill" localSheetId="5" hidden="1">#REF!</definedName>
    <definedName name="_Fill" localSheetId="3" hidden="1">#REF!</definedName>
    <definedName name="_Fill" localSheetId="4" hidden="1">#REF!</definedName>
    <definedName name="_Fill" hidden="1">#REF!</definedName>
    <definedName name="_xlnm._FilterDatabase" localSheetId="2" hidden="1">Base_Referencia_TI_2020_s!$A$2:$E$434</definedName>
    <definedName name="_FS01" localSheetId="14">CANTIDADES!ERR</definedName>
    <definedName name="_FS01" localSheetId="6">'GRUPO MGA'!ERR</definedName>
    <definedName name="_FS01" localSheetId="10">INTERVENTORIA!ERR</definedName>
    <definedName name="_FS01">[0]!ERR</definedName>
    <definedName name="_g2" localSheetId="14" hidden="1">{"TAB1",#N/A,TRUE,"GENERAL";"TAB2",#N/A,TRUE,"GENERAL";"TAB3",#N/A,TRUE,"GENERAL";"TAB4",#N/A,TRUE,"GENERAL";"TAB5",#N/A,TRUE,"GENERAL"}</definedName>
    <definedName name="_g2" localSheetId="6" hidden="1">{"TAB1",#N/A,TRUE,"GENERAL";"TAB2",#N/A,TRUE,"GENERAL";"TAB3",#N/A,TRUE,"GENERAL";"TAB4",#N/A,TRUE,"GENERAL";"TAB5",#N/A,TRUE,"GENERAL"}</definedName>
    <definedName name="_g2" localSheetId="10" hidden="1">{"TAB1",#N/A,TRUE,"GENERAL";"TAB2",#N/A,TRUE,"GENERAL";"TAB3",#N/A,TRUE,"GENERAL";"TAB4",#N/A,TRUE,"GENERAL";"TAB5",#N/A,TRUE,"GENERAL"}</definedName>
    <definedName name="_g2" hidden="1">{"TAB1",#N/A,TRUE,"GENERAL";"TAB2",#N/A,TRUE,"GENERAL";"TAB3",#N/A,TRUE,"GENERAL";"TAB4",#N/A,TRUE,"GENERAL";"TAB5",#N/A,TRUE,"GENERAL"}</definedName>
    <definedName name="_g3" localSheetId="14" hidden="1">{"via1",#N/A,TRUE,"general";"via2",#N/A,TRUE,"general";"via3",#N/A,TRUE,"general"}</definedName>
    <definedName name="_g3" localSheetId="6" hidden="1">{"via1",#N/A,TRUE,"general";"via2",#N/A,TRUE,"general";"via3",#N/A,TRUE,"general"}</definedName>
    <definedName name="_g3" localSheetId="10" hidden="1">{"via1",#N/A,TRUE,"general";"via2",#N/A,TRUE,"general";"via3",#N/A,TRUE,"general"}</definedName>
    <definedName name="_g3" hidden="1">{"via1",#N/A,TRUE,"general";"via2",#N/A,TRUE,"general";"via3",#N/A,TRUE,"general"}</definedName>
    <definedName name="_g4" localSheetId="14" hidden="1">{"via1",#N/A,TRUE,"general";"via2",#N/A,TRUE,"general";"via3",#N/A,TRUE,"general"}</definedName>
    <definedName name="_g4" localSheetId="6" hidden="1">{"via1",#N/A,TRUE,"general";"via2",#N/A,TRUE,"general";"via3",#N/A,TRUE,"general"}</definedName>
    <definedName name="_g4" localSheetId="10" hidden="1">{"via1",#N/A,TRUE,"general";"via2",#N/A,TRUE,"general";"via3",#N/A,TRUE,"general"}</definedName>
    <definedName name="_g4" hidden="1">{"via1",#N/A,TRUE,"general";"via2",#N/A,TRUE,"general";"via3",#N/A,TRUE,"general"}</definedName>
    <definedName name="_g5" localSheetId="14" hidden="1">{"via1",#N/A,TRUE,"general";"via2",#N/A,TRUE,"general";"via3",#N/A,TRUE,"general"}</definedName>
    <definedName name="_g5" localSheetId="6" hidden="1">{"via1",#N/A,TRUE,"general";"via2",#N/A,TRUE,"general";"via3",#N/A,TRUE,"general"}</definedName>
    <definedName name="_g5" localSheetId="10" hidden="1">{"via1",#N/A,TRUE,"general";"via2",#N/A,TRUE,"general";"via3",#N/A,TRUE,"general"}</definedName>
    <definedName name="_g5" hidden="1">{"via1",#N/A,TRUE,"general";"via2",#N/A,TRUE,"general";"via3",#N/A,TRUE,"general"}</definedName>
    <definedName name="_g6" localSheetId="14" hidden="1">{"via1",#N/A,TRUE,"general";"via2",#N/A,TRUE,"general";"via3",#N/A,TRUE,"general"}</definedName>
    <definedName name="_g6" localSheetId="6" hidden="1">{"via1",#N/A,TRUE,"general";"via2",#N/A,TRUE,"general";"via3",#N/A,TRUE,"general"}</definedName>
    <definedName name="_g6" localSheetId="10" hidden="1">{"via1",#N/A,TRUE,"general";"via2",#N/A,TRUE,"general";"via3",#N/A,TRUE,"general"}</definedName>
    <definedName name="_g6" hidden="1">{"via1",#N/A,TRUE,"general";"via2",#N/A,TRUE,"general";"via3",#N/A,TRUE,"general"}</definedName>
    <definedName name="_g7" localSheetId="14" hidden="1">{"TAB1",#N/A,TRUE,"GENERAL";"TAB2",#N/A,TRUE,"GENERAL";"TAB3",#N/A,TRUE,"GENERAL";"TAB4",#N/A,TRUE,"GENERAL";"TAB5",#N/A,TRUE,"GENERAL"}</definedName>
    <definedName name="_g7" localSheetId="6" hidden="1">{"TAB1",#N/A,TRUE,"GENERAL";"TAB2",#N/A,TRUE,"GENERAL";"TAB3",#N/A,TRUE,"GENERAL";"TAB4",#N/A,TRUE,"GENERAL";"TAB5",#N/A,TRUE,"GENERAL"}</definedName>
    <definedName name="_g7" localSheetId="10" hidden="1">{"TAB1",#N/A,TRUE,"GENERAL";"TAB2",#N/A,TRUE,"GENERAL";"TAB3",#N/A,TRUE,"GENERAL";"TAB4",#N/A,TRUE,"GENERAL";"TAB5",#N/A,TRUE,"GENERAL"}</definedName>
    <definedName name="_g7" hidden="1">{"TAB1",#N/A,TRUE,"GENERAL";"TAB2",#N/A,TRUE,"GENERAL";"TAB3",#N/A,TRUE,"GENERAL";"TAB4",#N/A,TRUE,"GENERAL";"TAB5",#N/A,TRUE,"GENERAL"}</definedName>
    <definedName name="_GR1" localSheetId="14" hidden="1">{"TAB1",#N/A,TRUE,"GENERAL";"TAB2",#N/A,TRUE,"GENERAL";"TAB3",#N/A,TRUE,"GENERAL";"TAB4",#N/A,TRUE,"GENERAL";"TAB5",#N/A,TRUE,"GENERAL"}</definedName>
    <definedName name="_GR1" localSheetId="6" hidden="1">{"TAB1",#N/A,TRUE,"GENERAL";"TAB2",#N/A,TRUE,"GENERAL";"TAB3",#N/A,TRUE,"GENERAL";"TAB4",#N/A,TRUE,"GENERAL";"TAB5",#N/A,TRUE,"GENERAL"}</definedName>
    <definedName name="_GR1" localSheetId="10" hidden="1">{"TAB1",#N/A,TRUE,"GENERAL";"TAB2",#N/A,TRUE,"GENERAL";"TAB3",#N/A,TRUE,"GENERAL";"TAB4",#N/A,TRUE,"GENERAL";"TAB5",#N/A,TRUE,"GENERAL"}</definedName>
    <definedName name="_GR1" hidden="1">{"TAB1",#N/A,TRUE,"GENERAL";"TAB2",#N/A,TRUE,"GENERAL";"TAB3",#N/A,TRUE,"GENERAL";"TAB4",#N/A,TRUE,"GENERAL";"TAB5",#N/A,TRUE,"GENERAL"}</definedName>
    <definedName name="_gtr4" localSheetId="14" hidden="1">{"via1",#N/A,TRUE,"general";"via2",#N/A,TRUE,"general";"via3",#N/A,TRUE,"general"}</definedName>
    <definedName name="_gtr4" localSheetId="6" hidden="1">{"via1",#N/A,TRUE,"general";"via2",#N/A,TRUE,"general";"via3",#N/A,TRUE,"general"}</definedName>
    <definedName name="_gtr4" localSheetId="10" hidden="1">{"via1",#N/A,TRUE,"general";"via2",#N/A,TRUE,"general";"via3",#N/A,TRUE,"general"}</definedName>
    <definedName name="_gtr4" hidden="1">{"via1",#N/A,TRUE,"general";"via2",#N/A,TRUE,"general";"via3",#N/A,TRUE,"general"}</definedName>
    <definedName name="_h2" localSheetId="14" hidden="1">{"via1",#N/A,TRUE,"general";"via2",#N/A,TRUE,"general";"via3",#N/A,TRUE,"general"}</definedName>
    <definedName name="_h2" localSheetId="6" hidden="1">{"via1",#N/A,TRUE,"general";"via2",#N/A,TRUE,"general";"via3",#N/A,TRUE,"general"}</definedName>
    <definedName name="_h2" localSheetId="10" hidden="1">{"via1",#N/A,TRUE,"general";"via2",#N/A,TRUE,"general";"via3",#N/A,TRUE,"general"}</definedName>
    <definedName name="_h2" hidden="1">{"via1",#N/A,TRUE,"general";"via2",#N/A,TRUE,"general";"via3",#N/A,TRUE,"general"}</definedName>
    <definedName name="_h3" localSheetId="14" hidden="1">{"via1",#N/A,TRUE,"general";"via2",#N/A,TRUE,"general";"via3",#N/A,TRUE,"general"}</definedName>
    <definedName name="_h3" localSheetId="6" hidden="1">{"via1",#N/A,TRUE,"general";"via2",#N/A,TRUE,"general";"via3",#N/A,TRUE,"general"}</definedName>
    <definedName name="_h3" localSheetId="10" hidden="1">{"via1",#N/A,TRUE,"general";"via2",#N/A,TRUE,"general";"via3",#N/A,TRUE,"general"}</definedName>
    <definedName name="_h3" hidden="1">{"via1",#N/A,TRUE,"general";"via2",#N/A,TRUE,"general";"via3",#N/A,TRUE,"general"}</definedName>
    <definedName name="_h4" localSheetId="14" hidden="1">{"TAB1",#N/A,TRUE,"GENERAL";"TAB2",#N/A,TRUE,"GENERAL";"TAB3",#N/A,TRUE,"GENERAL";"TAB4",#N/A,TRUE,"GENERAL";"TAB5",#N/A,TRUE,"GENERAL"}</definedName>
    <definedName name="_h4" localSheetId="6" hidden="1">{"TAB1",#N/A,TRUE,"GENERAL";"TAB2",#N/A,TRUE,"GENERAL";"TAB3",#N/A,TRUE,"GENERAL";"TAB4",#N/A,TRUE,"GENERAL";"TAB5",#N/A,TRUE,"GENERAL"}</definedName>
    <definedName name="_h4" localSheetId="10" hidden="1">{"TAB1",#N/A,TRUE,"GENERAL";"TAB2",#N/A,TRUE,"GENERAL";"TAB3",#N/A,TRUE,"GENERAL";"TAB4",#N/A,TRUE,"GENERAL";"TAB5",#N/A,TRUE,"GENERAL"}</definedName>
    <definedName name="_h4" hidden="1">{"TAB1",#N/A,TRUE,"GENERAL";"TAB2",#N/A,TRUE,"GENERAL";"TAB3",#N/A,TRUE,"GENERAL";"TAB4",#N/A,TRUE,"GENERAL";"TAB5",#N/A,TRUE,"GENERAL"}</definedName>
    <definedName name="_h5" localSheetId="14" hidden="1">{"TAB1",#N/A,TRUE,"GENERAL";"TAB2",#N/A,TRUE,"GENERAL";"TAB3",#N/A,TRUE,"GENERAL";"TAB4",#N/A,TRUE,"GENERAL";"TAB5",#N/A,TRUE,"GENERAL"}</definedName>
    <definedName name="_h5" localSheetId="6" hidden="1">{"TAB1",#N/A,TRUE,"GENERAL";"TAB2",#N/A,TRUE,"GENERAL";"TAB3",#N/A,TRUE,"GENERAL";"TAB4",#N/A,TRUE,"GENERAL";"TAB5",#N/A,TRUE,"GENERAL"}</definedName>
    <definedName name="_h5" localSheetId="10" hidden="1">{"TAB1",#N/A,TRUE,"GENERAL";"TAB2",#N/A,TRUE,"GENERAL";"TAB3",#N/A,TRUE,"GENERAL";"TAB4",#N/A,TRUE,"GENERAL";"TAB5",#N/A,TRUE,"GENERAL"}</definedName>
    <definedName name="_h5" hidden="1">{"TAB1",#N/A,TRUE,"GENERAL";"TAB2",#N/A,TRUE,"GENERAL";"TAB3",#N/A,TRUE,"GENERAL";"TAB4",#N/A,TRUE,"GENERAL";"TAB5",#N/A,TRUE,"GENERAL"}</definedName>
    <definedName name="_h6" localSheetId="14" hidden="1">{"via1",#N/A,TRUE,"general";"via2",#N/A,TRUE,"general";"via3",#N/A,TRUE,"general"}</definedName>
    <definedName name="_h6" localSheetId="6" hidden="1">{"via1",#N/A,TRUE,"general";"via2",#N/A,TRUE,"general";"via3",#N/A,TRUE,"general"}</definedName>
    <definedName name="_h6" localSheetId="10" hidden="1">{"via1",#N/A,TRUE,"general";"via2",#N/A,TRUE,"general";"via3",#N/A,TRUE,"general"}</definedName>
    <definedName name="_h6" hidden="1">{"via1",#N/A,TRUE,"general";"via2",#N/A,TRUE,"general";"via3",#N/A,TRUE,"general"}</definedName>
    <definedName name="_h7" localSheetId="14" hidden="1">{"TAB1",#N/A,TRUE,"GENERAL";"TAB2",#N/A,TRUE,"GENERAL";"TAB3",#N/A,TRUE,"GENERAL";"TAB4",#N/A,TRUE,"GENERAL";"TAB5",#N/A,TRUE,"GENERAL"}</definedName>
    <definedName name="_h7" localSheetId="6" hidden="1">{"TAB1",#N/A,TRUE,"GENERAL";"TAB2",#N/A,TRUE,"GENERAL";"TAB3",#N/A,TRUE,"GENERAL";"TAB4",#N/A,TRUE,"GENERAL";"TAB5",#N/A,TRUE,"GENERAL"}</definedName>
    <definedName name="_h7" localSheetId="10" hidden="1">{"TAB1",#N/A,TRUE,"GENERAL";"TAB2",#N/A,TRUE,"GENERAL";"TAB3",#N/A,TRUE,"GENERAL";"TAB4",#N/A,TRUE,"GENERAL";"TAB5",#N/A,TRUE,"GENERAL"}</definedName>
    <definedName name="_h7" hidden="1">{"TAB1",#N/A,TRUE,"GENERAL";"TAB2",#N/A,TRUE,"GENERAL";"TAB3",#N/A,TRUE,"GENERAL";"TAB4",#N/A,TRUE,"GENERAL";"TAB5",#N/A,TRUE,"GENERAL"}</definedName>
    <definedName name="_h8" localSheetId="14" hidden="1">{"via1",#N/A,TRUE,"general";"via2",#N/A,TRUE,"general";"via3",#N/A,TRUE,"general"}</definedName>
    <definedName name="_h8" localSheetId="6" hidden="1">{"via1",#N/A,TRUE,"general";"via2",#N/A,TRUE,"general";"via3",#N/A,TRUE,"general"}</definedName>
    <definedName name="_h8" localSheetId="10" hidden="1">{"via1",#N/A,TRUE,"general";"via2",#N/A,TRUE,"general";"via3",#N/A,TRUE,"general"}</definedName>
    <definedName name="_h8" hidden="1">{"via1",#N/A,TRUE,"general";"via2",#N/A,TRUE,"general";"via3",#N/A,TRUE,"general"}</definedName>
    <definedName name="_hfh7" localSheetId="14" hidden="1">{"via1",#N/A,TRUE,"general";"via2",#N/A,TRUE,"general";"via3",#N/A,TRUE,"general"}</definedName>
    <definedName name="_hfh7" localSheetId="6" hidden="1">{"via1",#N/A,TRUE,"general";"via2",#N/A,TRUE,"general";"via3",#N/A,TRUE,"general"}</definedName>
    <definedName name="_hfh7" localSheetId="10" hidden="1">{"via1",#N/A,TRUE,"general";"via2",#N/A,TRUE,"general";"via3",#N/A,TRUE,"general"}</definedName>
    <definedName name="_hfh7" hidden="1">{"via1",#N/A,TRUE,"general";"via2",#N/A,TRUE,"general";"via3",#N/A,TRUE,"general"}</definedName>
    <definedName name="_i4" localSheetId="14" hidden="1">{"via1",#N/A,TRUE,"general";"via2",#N/A,TRUE,"general";"via3",#N/A,TRUE,"general"}</definedName>
    <definedName name="_i4" localSheetId="6" hidden="1">{"via1",#N/A,TRUE,"general";"via2",#N/A,TRUE,"general";"via3",#N/A,TRUE,"general"}</definedName>
    <definedName name="_i4" localSheetId="10" hidden="1">{"via1",#N/A,TRUE,"general";"via2",#N/A,TRUE,"general";"via3",#N/A,TRUE,"general"}</definedName>
    <definedName name="_i4" hidden="1">{"via1",#N/A,TRUE,"general";"via2",#N/A,TRUE,"general";"via3",#N/A,TRUE,"general"}</definedName>
    <definedName name="_i5" localSheetId="14" hidden="1">{"TAB1",#N/A,TRUE,"GENERAL";"TAB2",#N/A,TRUE,"GENERAL";"TAB3",#N/A,TRUE,"GENERAL";"TAB4",#N/A,TRUE,"GENERAL";"TAB5",#N/A,TRUE,"GENERAL"}</definedName>
    <definedName name="_i5" localSheetId="6" hidden="1">{"TAB1",#N/A,TRUE,"GENERAL";"TAB2",#N/A,TRUE,"GENERAL";"TAB3",#N/A,TRUE,"GENERAL";"TAB4",#N/A,TRUE,"GENERAL";"TAB5",#N/A,TRUE,"GENERAL"}</definedName>
    <definedName name="_i5" localSheetId="10" hidden="1">{"TAB1",#N/A,TRUE,"GENERAL";"TAB2",#N/A,TRUE,"GENERAL";"TAB3",#N/A,TRUE,"GENERAL";"TAB4",#N/A,TRUE,"GENERAL";"TAB5",#N/A,TRUE,"GENERAL"}</definedName>
    <definedName name="_i5" hidden="1">{"TAB1",#N/A,TRUE,"GENERAL";"TAB2",#N/A,TRUE,"GENERAL";"TAB3",#N/A,TRUE,"GENERAL";"TAB4",#N/A,TRUE,"GENERAL";"TAB5",#N/A,TRUE,"GENERAL"}</definedName>
    <definedName name="_i6" localSheetId="14" hidden="1">{"TAB1",#N/A,TRUE,"GENERAL";"TAB2",#N/A,TRUE,"GENERAL";"TAB3",#N/A,TRUE,"GENERAL";"TAB4",#N/A,TRUE,"GENERAL";"TAB5",#N/A,TRUE,"GENERAL"}</definedName>
    <definedName name="_i6" localSheetId="6" hidden="1">{"TAB1",#N/A,TRUE,"GENERAL";"TAB2",#N/A,TRUE,"GENERAL";"TAB3",#N/A,TRUE,"GENERAL";"TAB4",#N/A,TRUE,"GENERAL";"TAB5",#N/A,TRUE,"GENERAL"}</definedName>
    <definedName name="_i6" localSheetId="10" hidden="1">{"TAB1",#N/A,TRUE,"GENERAL";"TAB2",#N/A,TRUE,"GENERAL";"TAB3",#N/A,TRUE,"GENERAL";"TAB4",#N/A,TRUE,"GENERAL";"TAB5",#N/A,TRUE,"GENERAL"}</definedName>
    <definedName name="_i6" hidden="1">{"TAB1",#N/A,TRUE,"GENERAL";"TAB2",#N/A,TRUE,"GENERAL";"TAB3",#N/A,TRUE,"GENERAL";"TAB4",#N/A,TRUE,"GENERAL";"TAB5",#N/A,TRUE,"GENERAL"}</definedName>
    <definedName name="_i7" localSheetId="14" hidden="1">{"via1",#N/A,TRUE,"general";"via2",#N/A,TRUE,"general";"via3",#N/A,TRUE,"general"}</definedName>
    <definedName name="_i7" localSheetId="6" hidden="1">{"via1",#N/A,TRUE,"general";"via2",#N/A,TRUE,"general";"via3",#N/A,TRUE,"general"}</definedName>
    <definedName name="_i7" localSheetId="10" hidden="1">{"via1",#N/A,TRUE,"general";"via2",#N/A,TRUE,"general";"via3",#N/A,TRUE,"general"}</definedName>
    <definedName name="_i7" hidden="1">{"via1",#N/A,TRUE,"general";"via2",#N/A,TRUE,"general";"via3",#N/A,TRUE,"general"}</definedName>
    <definedName name="_i77" localSheetId="14" hidden="1">{"TAB1",#N/A,TRUE,"GENERAL";"TAB2",#N/A,TRUE,"GENERAL";"TAB3",#N/A,TRUE,"GENERAL";"TAB4",#N/A,TRUE,"GENERAL";"TAB5",#N/A,TRUE,"GENERAL"}</definedName>
    <definedName name="_i77" localSheetId="6" hidden="1">{"TAB1",#N/A,TRUE,"GENERAL";"TAB2",#N/A,TRUE,"GENERAL";"TAB3",#N/A,TRUE,"GENERAL";"TAB4",#N/A,TRUE,"GENERAL";"TAB5",#N/A,TRUE,"GENERAL"}</definedName>
    <definedName name="_i77" localSheetId="10" hidden="1">{"TAB1",#N/A,TRUE,"GENERAL";"TAB2",#N/A,TRUE,"GENERAL";"TAB3",#N/A,TRUE,"GENERAL";"TAB4",#N/A,TRUE,"GENERAL";"TAB5",#N/A,TRUE,"GENERAL"}</definedName>
    <definedName name="_i77" hidden="1">{"TAB1",#N/A,TRUE,"GENERAL";"TAB2",#N/A,TRUE,"GENERAL";"TAB3",#N/A,TRUE,"GENERAL";"TAB4",#N/A,TRUE,"GENERAL";"TAB5",#N/A,TRUE,"GENERAL"}</definedName>
    <definedName name="_i8" localSheetId="14" hidden="1">{"via1",#N/A,TRUE,"general";"via2",#N/A,TRUE,"general";"via3",#N/A,TRUE,"general"}</definedName>
    <definedName name="_i8" localSheetId="6" hidden="1">{"via1",#N/A,TRUE,"general";"via2",#N/A,TRUE,"general";"via3",#N/A,TRUE,"general"}</definedName>
    <definedName name="_i8" localSheetId="10" hidden="1">{"via1",#N/A,TRUE,"general";"via2",#N/A,TRUE,"general";"via3",#N/A,TRUE,"general"}</definedName>
    <definedName name="_i8" hidden="1">{"via1",#N/A,TRUE,"general";"via2",#N/A,TRUE,"general";"via3",#N/A,TRUE,"general"}</definedName>
    <definedName name="_i9" localSheetId="14" hidden="1">{"TAB1",#N/A,TRUE,"GENERAL";"TAB2",#N/A,TRUE,"GENERAL";"TAB3",#N/A,TRUE,"GENERAL";"TAB4",#N/A,TRUE,"GENERAL";"TAB5",#N/A,TRUE,"GENERAL"}</definedName>
    <definedName name="_i9" localSheetId="6" hidden="1">{"TAB1",#N/A,TRUE,"GENERAL";"TAB2",#N/A,TRUE,"GENERAL";"TAB3",#N/A,TRUE,"GENERAL";"TAB4",#N/A,TRUE,"GENERAL";"TAB5",#N/A,TRUE,"GENERAL"}</definedName>
    <definedName name="_i9" localSheetId="10" hidden="1">{"TAB1",#N/A,TRUE,"GENERAL";"TAB2",#N/A,TRUE,"GENERAL";"TAB3",#N/A,TRUE,"GENERAL";"TAB4",#N/A,TRUE,"GENERAL";"TAB5",#N/A,TRUE,"GENERAL"}</definedName>
    <definedName name="_i9" hidden="1">{"TAB1",#N/A,TRUE,"GENERAL";"TAB2",#N/A,TRUE,"GENERAL";"TAB3",#N/A,TRUE,"GENERAL";"TAB4",#N/A,TRUE,"GENERAL";"TAB5",#N/A,TRUE,"GENERAL"}</definedName>
    <definedName name="_INF1" localSheetId="14">#REF!</definedName>
    <definedName name="_INF1" localSheetId="6">#REF!</definedName>
    <definedName name="_INF1" localSheetId="10">#REF!</definedName>
    <definedName name="_INF1" localSheetId="5">#REF!</definedName>
    <definedName name="_INF1" localSheetId="3">#REF!</definedName>
    <definedName name="_INF1" localSheetId="4">#REF!</definedName>
    <definedName name="_INF1">#REF!</definedName>
    <definedName name="_IPC2002" localSheetId="14">#REF!</definedName>
    <definedName name="_IPC2002" localSheetId="15">#REF!</definedName>
    <definedName name="_IPC2002" localSheetId="6">#REF!</definedName>
    <definedName name="_IPC2002" localSheetId="10">#REF!</definedName>
    <definedName name="_IPC2002" localSheetId="5">#REF!</definedName>
    <definedName name="_IPC2002" localSheetId="3">#REF!</definedName>
    <definedName name="_IPC2002" localSheetId="4">#REF!</definedName>
    <definedName name="_IPC2002">#REF!</definedName>
    <definedName name="_k3" localSheetId="14" hidden="1">{"TAB1",#N/A,TRUE,"GENERAL";"TAB2",#N/A,TRUE,"GENERAL";"TAB3",#N/A,TRUE,"GENERAL";"TAB4",#N/A,TRUE,"GENERAL";"TAB5",#N/A,TRUE,"GENERAL"}</definedName>
    <definedName name="_k3" localSheetId="6" hidden="1">{"TAB1",#N/A,TRUE,"GENERAL";"TAB2",#N/A,TRUE,"GENERAL";"TAB3",#N/A,TRUE,"GENERAL";"TAB4",#N/A,TRUE,"GENERAL";"TAB5",#N/A,TRUE,"GENERAL"}</definedName>
    <definedName name="_k3" localSheetId="10" hidden="1">{"TAB1",#N/A,TRUE,"GENERAL";"TAB2",#N/A,TRUE,"GENERAL";"TAB3",#N/A,TRUE,"GENERAL";"TAB4",#N/A,TRUE,"GENERAL";"TAB5",#N/A,TRUE,"GENERAL"}</definedName>
    <definedName name="_k3" hidden="1">{"TAB1",#N/A,TRUE,"GENERAL";"TAB2",#N/A,TRUE,"GENERAL";"TAB3",#N/A,TRUE,"GENERAL";"TAB4",#N/A,TRUE,"GENERAL";"TAB5",#N/A,TRUE,"GENERAL"}</definedName>
    <definedName name="_k4" localSheetId="14" hidden="1">{"via1",#N/A,TRUE,"general";"via2",#N/A,TRUE,"general";"via3",#N/A,TRUE,"general"}</definedName>
    <definedName name="_k4" localSheetId="6" hidden="1">{"via1",#N/A,TRUE,"general";"via2",#N/A,TRUE,"general";"via3",#N/A,TRUE,"general"}</definedName>
    <definedName name="_k4" localSheetId="10" hidden="1">{"via1",#N/A,TRUE,"general";"via2",#N/A,TRUE,"general";"via3",#N/A,TRUE,"general"}</definedName>
    <definedName name="_k4" hidden="1">{"via1",#N/A,TRUE,"general";"via2",#N/A,TRUE,"general";"via3",#N/A,TRUE,"general"}</definedName>
    <definedName name="_k5" localSheetId="14" hidden="1">{"via1",#N/A,TRUE,"general";"via2",#N/A,TRUE,"general";"via3",#N/A,TRUE,"general"}</definedName>
    <definedName name="_k5" localSheetId="6" hidden="1">{"via1",#N/A,TRUE,"general";"via2",#N/A,TRUE,"general";"via3",#N/A,TRUE,"general"}</definedName>
    <definedName name="_k5" localSheetId="10" hidden="1">{"via1",#N/A,TRUE,"general";"via2",#N/A,TRUE,"general";"via3",#N/A,TRUE,"general"}</definedName>
    <definedName name="_k5" hidden="1">{"via1",#N/A,TRUE,"general";"via2",#N/A,TRUE,"general";"via3",#N/A,TRUE,"general"}</definedName>
    <definedName name="_k6" localSheetId="14" hidden="1">{"TAB1",#N/A,TRUE,"GENERAL";"TAB2",#N/A,TRUE,"GENERAL";"TAB3",#N/A,TRUE,"GENERAL";"TAB4",#N/A,TRUE,"GENERAL";"TAB5",#N/A,TRUE,"GENERAL"}</definedName>
    <definedName name="_k6" localSheetId="6" hidden="1">{"TAB1",#N/A,TRUE,"GENERAL";"TAB2",#N/A,TRUE,"GENERAL";"TAB3",#N/A,TRUE,"GENERAL";"TAB4",#N/A,TRUE,"GENERAL";"TAB5",#N/A,TRUE,"GENERAL"}</definedName>
    <definedName name="_k6" localSheetId="10" hidden="1">{"TAB1",#N/A,TRUE,"GENERAL";"TAB2",#N/A,TRUE,"GENERAL";"TAB3",#N/A,TRUE,"GENERAL";"TAB4",#N/A,TRUE,"GENERAL";"TAB5",#N/A,TRUE,"GENERAL"}</definedName>
    <definedName name="_k6" hidden="1">{"TAB1",#N/A,TRUE,"GENERAL";"TAB2",#N/A,TRUE,"GENERAL";"TAB3",#N/A,TRUE,"GENERAL";"TAB4",#N/A,TRUE,"GENERAL";"TAB5",#N/A,TRUE,"GENERAL"}</definedName>
    <definedName name="_k7" localSheetId="14" hidden="1">{"via1",#N/A,TRUE,"general";"via2",#N/A,TRUE,"general";"via3",#N/A,TRUE,"general"}</definedName>
    <definedName name="_k7" localSheetId="6" hidden="1">{"via1",#N/A,TRUE,"general";"via2",#N/A,TRUE,"general";"via3",#N/A,TRUE,"general"}</definedName>
    <definedName name="_k7" localSheetId="10" hidden="1">{"via1",#N/A,TRUE,"general";"via2",#N/A,TRUE,"general";"via3",#N/A,TRUE,"general"}</definedName>
    <definedName name="_k7" hidden="1">{"via1",#N/A,TRUE,"general";"via2",#N/A,TRUE,"general";"via3",#N/A,TRUE,"general"}</definedName>
    <definedName name="_k8" localSheetId="14" hidden="1">{"via1",#N/A,TRUE,"general";"via2",#N/A,TRUE,"general";"via3",#N/A,TRUE,"general"}</definedName>
    <definedName name="_k8" localSheetId="6" hidden="1">{"via1",#N/A,TRUE,"general";"via2",#N/A,TRUE,"general";"via3",#N/A,TRUE,"general"}</definedName>
    <definedName name="_k8" localSheetId="10" hidden="1">{"via1",#N/A,TRUE,"general";"via2",#N/A,TRUE,"general";"via3",#N/A,TRUE,"general"}</definedName>
    <definedName name="_k8" hidden="1">{"via1",#N/A,TRUE,"general";"via2",#N/A,TRUE,"general";"via3",#N/A,TRUE,"general"}</definedName>
    <definedName name="_k9" localSheetId="14" hidden="1">{"TAB1",#N/A,TRUE,"GENERAL";"TAB2",#N/A,TRUE,"GENERAL";"TAB3",#N/A,TRUE,"GENERAL";"TAB4",#N/A,TRUE,"GENERAL";"TAB5",#N/A,TRUE,"GENERAL"}</definedName>
    <definedName name="_k9" localSheetId="6" hidden="1">{"TAB1",#N/A,TRUE,"GENERAL";"TAB2",#N/A,TRUE,"GENERAL";"TAB3",#N/A,TRUE,"GENERAL";"TAB4",#N/A,TRUE,"GENERAL";"TAB5",#N/A,TRUE,"GENERAL"}</definedName>
    <definedName name="_k9" localSheetId="10" hidden="1">{"TAB1",#N/A,TRUE,"GENERAL";"TAB2",#N/A,TRUE,"GENERAL";"TAB3",#N/A,TRUE,"GENERAL";"TAB4",#N/A,TRUE,"GENERAL";"TAB5",#N/A,TRUE,"GENERAL"}</definedName>
    <definedName name="_k9" hidden="1">{"TAB1",#N/A,TRUE,"GENERAL";"TAB2",#N/A,TRUE,"GENERAL";"TAB3",#N/A,TRUE,"GENERAL";"TAB4",#N/A,TRUE,"GENERAL";"TAB5",#N/A,TRUE,"GENERAL"}</definedName>
    <definedName name="_Key1" localSheetId="14" hidden="1">[2]INSUMOS!#REF!</definedName>
    <definedName name="_Key1" localSheetId="6" hidden="1">#REF!</definedName>
    <definedName name="_Key1" localSheetId="10" hidden="1">[1]INSUMOS!#REF!</definedName>
    <definedName name="_Key1" localSheetId="5" hidden="1">#REF!</definedName>
    <definedName name="_Key1" localSheetId="3" hidden="1">#REF!</definedName>
    <definedName name="_Key1" localSheetId="4" hidden="1">#REF!</definedName>
    <definedName name="_Key1" hidden="1">#REF!</definedName>
    <definedName name="_kjk6" localSheetId="14" hidden="1">{"TAB1",#N/A,TRUE,"GENERAL";"TAB2",#N/A,TRUE,"GENERAL";"TAB3",#N/A,TRUE,"GENERAL";"TAB4",#N/A,TRUE,"GENERAL";"TAB5",#N/A,TRUE,"GENERAL"}</definedName>
    <definedName name="_kjk6" localSheetId="6" hidden="1">{"TAB1",#N/A,TRUE,"GENERAL";"TAB2",#N/A,TRUE,"GENERAL";"TAB3",#N/A,TRUE,"GENERAL";"TAB4",#N/A,TRUE,"GENERAL";"TAB5",#N/A,TRUE,"GENERAL"}</definedName>
    <definedName name="_kjk6" localSheetId="10" hidden="1">{"TAB1",#N/A,TRUE,"GENERAL";"TAB2",#N/A,TRUE,"GENERAL";"TAB3",#N/A,TRUE,"GENERAL";"TAB4",#N/A,TRUE,"GENERAL";"TAB5",#N/A,TRUE,"GENERAL"}</definedName>
    <definedName name="_kjk6" hidden="1">{"TAB1",#N/A,TRUE,"GENERAL";"TAB2",#N/A,TRUE,"GENERAL";"TAB3",#N/A,TRUE,"GENERAL";"TAB4",#N/A,TRUE,"GENERAL";"TAB5",#N/A,TRUE,"GENERAL"}</definedName>
    <definedName name="_lar03" localSheetId="14">#REF!</definedName>
    <definedName name="_lar03" localSheetId="6">#REF!</definedName>
    <definedName name="_lar03" localSheetId="10">#REF!</definedName>
    <definedName name="_lar03" localSheetId="5">#REF!</definedName>
    <definedName name="_lar03" localSheetId="3">#REF!</definedName>
    <definedName name="_lar03" localSheetId="4">#REF!</definedName>
    <definedName name="_lar03">#REF!</definedName>
    <definedName name="_m3" localSheetId="14" hidden="1">{"via1",#N/A,TRUE,"general";"via2",#N/A,TRUE,"general";"via3",#N/A,TRUE,"general"}</definedName>
    <definedName name="_m3" localSheetId="6" hidden="1">{"via1",#N/A,TRUE,"general";"via2",#N/A,TRUE,"general";"via3",#N/A,TRUE,"general"}</definedName>
    <definedName name="_m3" localSheetId="10" hidden="1">{"via1",#N/A,TRUE,"general";"via2",#N/A,TRUE,"general";"via3",#N/A,TRUE,"general"}</definedName>
    <definedName name="_m3" hidden="1">{"via1",#N/A,TRUE,"general";"via2",#N/A,TRUE,"general";"via3",#N/A,TRUE,"general"}</definedName>
    <definedName name="_m4" localSheetId="14" hidden="1">{"TAB1",#N/A,TRUE,"GENERAL";"TAB2",#N/A,TRUE,"GENERAL";"TAB3",#N/A,TRUE,"GENERAL";"TAB4",#N/A,TRUE,"GENERAL";"TAB5",#N/A,TRUE,"GENERAL"}</definedName>
    <definedName name="_m4" localSheetId="6" hidden="1">{"TAB1",#N/A,TRUE,"GENERAL";"TAB2",#N/A,TRUE,"GENERAL";"TAB3",#N/A,TRUE,"GENERAL";"TAB4",#N/A,TRUE,"GENERAL";"TAB5",#N/A,TRUE,"GENERAL"}</definedName>
    <definedName name="_m4" localSheetId="10" hidden="1">{"TAB1",#N/A,TRUE,"GENERAL";"TAB2",#N/A,TRUE,"GENERAL";"TAB3",#N/A,TRUE,"GENERAL";"TAB4",#N/A,TRUE,"GENERAL";"TAB5",#N/A,TRUE,"GENERAL"}</definedName>
    <definedName name="_m4" hidden="1">{"TAB1",#N/A,TRUE,"GENERAL";"TAB2",#N/A,TRUE,"GENERAL";"TAB3",#N/A,TRUE,"GENERAL";"TAB4",#N/A,TRUE,"GENERAL";"TAB5",#N/A,TRUE,"GENERAL"}</definedName>
    <definedName name="_m5" localSheetId="14" hidden="1">{"via1",#N/A,TRUE,"general";"via2",#N/A,TRUE,"general";"via3",#N/A,TRUE,"general"}</definedName>
    <definedName name="_m5" localSheetId="6" hidden="1">{"via1",#N/A,TRUE,"general";"via2",#N/A,TRUE,"general";"via3",#N/A,TRUE,"general"}</definedName>
    <definedName name="_m5" localSheetId="10" hidden="1">{"via1",#N/A,TRUE,"general";"via2",#N/A,TRUE,"general";"via3",#N/A,TRUE,"general"}</definedName>
    <definedName name="_m5" hidden="1">{"via1",#N/A,TRUE,"general";"via2",#N/A,TRUE,"general";"via3",#N/A,TRUE,"general"}</definedName>
    <definedName name="_m6" localSheetId="14" hidden="1">{"TAB1",#N/A,TRUE,"GENERAL";"TAB2",#N/A,TRUE,"GENERAL";"TAB3",#N/A,TRUE,"GENERAL";"TAB4",#N/A,TRUE,"GENERAL";"TAB5",#N/A,TRUE,"GENERAL"}</definedName>
    <definedName name="_m6" localSheetId="6" hidden="1">{"TAB1",#N/A,TRUE,"GENERAL";"TAB2",#N/A,TRUE,"GENERAL";"TAB3",#N/A,TRUE,"GENERAL";"TAB4",#N/A,TRUE,"GENERAL";"TAB5",#N/A,TRUE,"GENERAL"}</definedName>
    <definedName name="_m6" localSheetId="10" hidden="1">{"TAB1",#N/A,TRUE,"GENERAL";"TAB2",#N/A,TRUE,"GENERAL";"TAB3",#N/A,TRUE,"GENERAL";"TAB4",#N/A,TRUE,"GENERAL";"TAB5",#N/A,TRUE,"GENERAL"}</definedName>
    <definedName name="_m6" hidden="1">{"TAB1",#N/A,TRUE,"GENERAL";"TAB2",#N/A,TRUE,"GENERAL";"TAB3",#N/A,TRUE,"GENERAL";"TAB4",#N/A,TRUE,"GENERAL";"TAB5",#N/A,TRUE,"GENERAL"}</definedName>
    <definedName name="_m7" localSheetId="14" hidden="1">{"TAB1",#N/A,TRUE,"GENERAL";"TAB2",#N/A,TRUE,"GENERAL";"TAB3",#N/A,TRUE,"GENERAL";"TAB4",#N/A,TRUE,"GENERAL";"TAB5",#N/A,TRUE,"GENERAL"}</definedName>
    <definedName name="_m7" localSheetId="6" hidden="1">{"TAB1",#N/A,TRUE,"GENERAL";"TAB2",#N/A,TRUE,"GENERAL";"TAB3",#N/A,TRUE,"GENERAL";"TAB4",#N/A,TRUE,"GENERAL";"TAB5",#N/A,TRUE,"GENERAL"}</definedName>
    <definedName name="_m7" localSheetId="10" hidden="1">{"TAB1",#N/A,TRUE,"GENERAL";"TAB2",#N/A,TRUE,"GENERAL";"TAB3",#N/A,TRUE,"GENERAL";"TAB4",#N/A,TRUE,"GENERAL";"TAB5",#N/A,TRUE,"GENERAL"}</definedName>
    <definedName name="_m7" hidden="1">{"TAB1",#N/A,TRUE,"GENERAL";"TAB2",#N/A,TRUE,"GENERAL";"TAB3",#N/A,TRUE,"GENERAL";"TAB4",#N/A,TRUE,"GENERAL";"TAB5",#N/A,TRUE,"GENERAL"}</definedName>
    <definedName name="_m8" localSheetId="14" hidden="1">{"via1",#N/A,TRUE,"general";"via2",#N/A,TRUE,"general";"via3",#N/A,TRUE,"general"}</definedName>
    <definedName name="_m8" localSheetId="6" hidden="1">{"via1",#N/A,TRUE,"general";"via2",#N/A,TRUE,"general";"via3",#N/A,TRUE,"general"}</definedName>
    <definedName name="_m8" localSheetId="10" hidden="1">{"via1",#N/A,TRUE,"general";"via2",#N/A,TRUE,"general";"via3",#N/A,TRUE,"general"}</definedName>
    <definedName name="_m8" hidden="1">{"via1",#N/A,TRUE,"general";"via2",#N/A,TRUE,"general";"via3",#N/A,TRUE,"general"}</definedName>
    <definedName name="_m9" localSheetId="14" hidden="1">{"via1",#N/A,TRUE,"general";"via2",#N/A,TRUE,"general";"via3",#N/A,TRUE,"general"}</definedName>
    <definedName name="_m9" localSheetId="6" hidden="1">{"via1",#N/A,TRUE,"general";"via2",#N/A,TRUE,"general";"via3",#N/A,TRUE,"general"}</definedName>
    <definedName name="_m9" localSheetId="10" hidden="1">{"via1",#N/A,TRUE,"general";"via2",#N/A,TRUE,"general";"via3",#N/A,TRUE,"general"}</definedName>
    <definedName name="_m9" hidden="1">{"via1",#N/A,TRUE,"general";"via2",#N/A,TRUE,"general";"via3",#N/A,TRUE,"general"}</definedName>
    <definedName name="_MA2" localSheetId="14">#REF!</definedName>
    <definedName name="_MA2" localSheetId="6">#REF!</definedName>
    <definedName name="_MA2" localSheetId="10">#REF!</definedName>
    <definedName name="_MA2" localSheetId="5">#REF!</definedName>
    <definedName name="_MA2" localSheetId="3">#REF!</definedName>
    <definedName name="_MA2" localSheetId="4">#REF!</definedName>
    <definedName name="_MA2">#REF!</definedName>
    <definedName name="_MA3" localSheetId="14">#REF!</definedName>
    <definedName name="_MA3" localSheetId="6">#REF!</definedName>
    <definedName name="_MA3" localSheetId="10">#REF!</definedName>
    <definedName name="_MA3" localSheetId="5">#REF!</definedName>
    <definedName name="_MA3" localSheetId="3">#REF!</definedName>
    <definedName name="_MA3" localSheetId="4">#REF!</definedName>
    <definedName name="_MA3">#REF!</definedName>
    <definedName name="_n3" localSheetId="14" hidden="1">{"TAB1",#N/A,TRUE,"GENERAL";"TAB2",#N/A,TRUE,"GENERAL";"TAB3",#N/A,TRUE,"GENERAL";"TAB4",#N/A,TRUE,"GENERAL";"TAB5",#N/A,TRUE,"GENERAL"}</definedName>
    <definedName name="_n3" localSheetId="6" hidden="1">{"TAB1",#N/A,TRUE,"GENERAL";"TAB2",#N/A,TRUE,"GENERAL";"TAB3",#N/A,TRUE,"GENERAL";"TAB4",#N/A,TRUE,"GENERAL";"TAB5",#N/A,TRUE,"GENERAL"}</definedName>
    <definedName name="_n3" localSheetId="10" hidden="1">{"TAB1",#N/A,TRUE,"GENERAL";"TAB2",#N/A,TRUE,"GENERAL";"TAB3",#N/A,TRUE,"GENERAL";"TAB4",#N/A,TRUE,"GENERAL";"TAB5",#N/A,TRUE,"GENERAL"}</definedName>
    <definedName name="_n3" hidden="1">{"TAB1",#N/A,TRUE,"GENERAL";"TAB2",#N/A,TRUE,"GENERAL";"TAB3",#N/A,TRUE,"GENERAL";"TAB4",#N/A,TRUE,"GENERAL";"TAB5",#N/A,TRUE,"GENERAL"}</definedName>
    <definedName name="_n4" localSheetId="14" hidden="1">{"via1",#N/A,TRUE,"general";"via2",#N/A,TRUE,"general";"via3",#N/A,TRUE,"general"}</definedName>
    <definedName name="_n4" localSheetId="6" hidden="1">{"via1",#N/A,TRUE,"general";"via2",#N/A,TRUE,"general";"via3",#N/A,TRUE,"general"}</definedName>
    <definedName name="_n4" localSheetId="10" hidden="1">{"via1",#N/A,TRUE,"general";"via2",#N/A,TRUE,"general";"via3",#N/A,TRUE,"general"}</definedName>
    <definedName name="_n4" hidden="1">{"via1",#N/A,TRUE,"general";"via2",#N/A,TRUE,"general";"via3",#N/A,TRUE,"general"}</definedName>
    <definedName name="_n5" localSheetId="14" hidden="1">{"TAB1",#N/A,TRUE,"GENERAL";"TAB2",#N/A,TRUE,"GENERAL";"TAB3",#N/A,TRUE,"GENERAL";"TAB4",#N/A,TRUE,"GENERAL";"TAB5",#N/A,TRUE,"GENERAL"}</definedName>
    <definedName name="_n5" localSheetId="6" hidden="1">{"TAB1",#N/A,TRUE,"GENERAL";"TAB2",#N/A,TRUE,"GENERAL";"TAB3",#N/A,TRUE,"GENERAL";"TAB4",#N/A,TRUE,"GENERAL";"TAB5",#N/A,TRUE,"GENERAL"}</definedName>
    <definedName name="_n5" localSheetId="10" hidden="1">{"TAB1",#N/A,TRUE,"GENERAL";"TAB2",#N/A,TRUE,"GENERAL";"TAB3",#N/A,TRUE,"GENERAL";"TAB4",#N/A,TRUE,"GENERAL";"TAB5",#N/A,TRUE,"GENERAL"}</definedName>
    <definedName name="_n5" hidden="1">{"TAB1",#N/A,TRUE,"GENERAL";"TAB2",#N/A,TRUE,"GENERAL";"TAB3",#N/A,TRUE,"GENERAL";"TAB4",#N/A,TRUE,"GENERAL";"TAB5",#N/A,TRUE,"GENERAL"}</definedName>
    <definedName name="_num10" localSheetId="14">#REF!</definedName>
    <definedName name="_num10" localSheetId="6">#REF!</definedName>
    <definedName name="_num10" localSheetId="10">#REF!</definedName>
    <definedName name="_num10" localSheetId="5">#REF!</definedName>
    <definedName name="_num10" localSheetId="3">#REF!</definedName>
    <definedName name="_num10" localSheetId="4">#REF!</definedName>
    <definedName name="_num10">#REF!</definedName>
    <definedName name="_num2" localSheetId="14">#REF!</definedName>
    <definedName name="_num2" localSheetId="6">#REF!</definedName>
    <definedName name="_num2" localSheetId="10">#REF!</definedName>
    <definedName name="_num2" localSheetId="5">#REF!</definedName>
    <definedName name="_num2" localSheetId="3">#REF!</definedName>
    <definedName name="_num2" localSheetId="4">#REF!</definedName>
    <definedName name="_num2">#REF!</definedName>
    <definedName name="_num3" localSheetId="14">#REF!</definedName>
    <definedName name="_num3" localSheetId="6">#REF!</definedName>
    <definedName name="_num3" localSheetId="10">#REF!</definedName>
    <definedName name="_num3" localSheetId="5">#REF!</definedName>
    <definedName name="_num3" localSheetId="3">#REF!</definedName>
    <definedName name="_num3" localSheetId="4">#REF!</definedName>
    <definedName name="_num3">#REF!</definedName>
    <definedName name="_num4" localSheetId="14">#REF!</definedName>
    <definedName name="_num4" localSheetId="6">#REF!</definedName>
    <definedName name="_num4" localSheetId="10">#REF!</definedName>
    <definedName name="_num4" localSheetId="5">#REF!</definedName>
    <definedName name="_num4" localSheetId="3">#REF!</definedName>
    <definedName name="_num4" localSheetId="4">#REF!</definedName>
    <definedName name="_num4">#REF!</definedName>
    <definedName name="_num5" localSheetId="14">#REF!</definedName>
    <definedName name="_num5" localSheetId="6">#REF!</definedName>
    <definedName name="_num5" localSheetId="10">#REF!</definedName>
    <definedName name="_num5" localSheetId="5">#REF!</definedName>
    <definedName name="_num5" localSheetId="3">#REF!</definedName>
    <definedName name="_num5" localSheetId="4">#REF!</definedName>
    <definedName name="_num5">#REF!</definedName>
    <definedName name="_num6" localSheetId="14">#REF!</definedName>
    <definedName name="_num6" localSheetId="6">#REF!</definedName>
    <definedName name="_num6" localSheetId="10">#REF!</definedName>
    <definedName name="_num6" localSheetId="5">#REF!</definedName>
    <definedName name="_num6" localSheetId="3">#REF!</definedName>
    <definedName name="_num6" localSheetId="4">#REF!</definedName>
    <definedName name="_num6">#REF!</definedName>
    <definedName name="_num7" localSheetId="14">#REF!</definedName>
    <definedName name="_num7" localSheetId="6">#REF!</definedName>
    <definedName name="_num7" localSheetId="10">#REF!</definedName>
    <definedName name="_num7" localSheetId="5">#REF!</definedName>
    <definedName name="_num7" localSheetId="3">#REF!</definedName>
    <definedName name="_num7" localSheetId="4">#REF!</definedName>
    <definedName name="_num7">#REF!</definedName>
    <definedName name="_num8" localSheetId="14">#REF!</definedName>
    <definedName name="_num8" localSheetId="6">#REF!</definedName>
    <definedName name="_num8" localSheetId="10">#REF!</definedName>
    <definedName name="_num8" localSheetId="5">#REF!</definedName>
    <definedName name="_num8" localSheetId="3">#REF!</definedName>
    <definedName name="_num8" localSheetId="4">#REF!</definedName>
    <definedName name="_num8">#REF!</definedName>
    <definedName name="_num9" localSheetId="14">#REF!</definedName>
    <definedName name="_num9" localSheetId="6">#REF!</definedName>
    <definedName name="_num9" localSheetId="10">#REF!</definedName>
    <definedName name="_num9" localSheetId="5">#REF!</definedName>
    <definedName name="_num9" localSheetId="3">#REF!</definedName>
    <definedName name="_num9" localSheetId="4">#REF!</definedName>
    <definedName name="_num9">#REF!</definedName>
    <definedName name="_nyn7" localSheetId="14" hidden="1">{"via1",#N/A,TRUE,"general";"via2",#N/A,TRUE,"general";"via3",#N/A,TRUE,"general"}</definedName>
    <definedName name="_nyn7" localSheetId="6" hidden="1">{"via1",#N/A,TRUE,"general";"via2",#N/A,TRUE,"general";"via3",#N/A,TRUE,"general"}</definedName>
    <definedName name="_nyn7" localSheetId="10" hidden="1">{"via1",#N/A,TRUE,"general";"via2",#N/A,TRUE,"general";"via3",#N/A,TRUE,"general"}</definedName>
    <definedName name="_nyn7" hidden="1">{"via1",#N/A,TRUE,"general";"via2",#N/A,TRUE,"general";"via3",#N/A,TRUE,"general"}</definedName>
    <definedName name="_o4" localSheetId="14" hidden="1">{"via1",#N/A,TRUE,"general";"via2",#N/A,TRUE,"general";"via3",#N/A,TRUE,"general"}</definedName>
    <definedName name="_o4" localSheetId="6" hidden="1">{"via1",#N/A,TRUE,"general";"via2",#N/A,TRUE,"general";"via3",#N/A,TRUE,"general"}</definedName>
    <definedName name="_o4" localSheetId="10" hidden="1">{"via1",#N/A,TRUE,"general";"via2",#N/A,TRUE,"general";"via3",#N/A,TRUE,"general"}</definedName>
    <definedName name="_o4" hidden="1">{"via1",#N/A,TRUE,"general";"via2",#N/A,TRUE,"general";"via3",#N/A,TRUE,"general"}</definedName>
    <definedName name="_o5" localSheetId="14" hidden="1">{"TAB1",#N/A,TRUE,"GENERAL";"TAB2",#N/A,TRUE,"GENERAL";"TAB3",#N/A,TRUE,"GENERAL";"TAB4",#N/A,TRUE,"GENERAL";"TAB5",#N/A,TRUE,"GENERAL"}</definedName>
    <definedName name="_o5" localSheetId="6" hidden="1">{"TAB1",#N/A,TRUE,"GENERAL";"TAB2",#N/A,TRUE,"GENERAL";"TAB3",#N/A,TRUE,"GENERAL";"TAB4",#N/A,TRUE,"GENERAL";"TAB5",#N/A,TRUE,"GENERAL"}</definedName>
    <definedName name="_o5" localSheetId="10" hidden="1">{"TAB1",#N/A,TRUE,"GENERAL";"TAB2",#N/A,TRUE,"GENERAL";"TAB3",#N/A,TRUE,"GENERAL";"TAB4",#N/A,TRUE,"GENERAL";"TAB5",#N/A,TRUE,"GENERAL"}</definedName>
    <definedName name="_o5" hidden="1">{"TAB1",#N/A,TRUE,"GENERAL";"TAB2",#N/A,TRUE,"GENERAL";"TAB3",#N/A,TRUE,"GENERAL";"TAB4",#N/A,TRUE,"GENERAL";"TAB5",#N/A,TRUE,"GENERAL"}</definedName>
    <definedName name="_o6" localSheetId="14" hidden="1">{"TAB1",#N/A,TRUE,"GENERAL";"TAB2",#N/A,TRUE,"GENERAL";"TAB3",#N/A,TRUE,"GENERAL";"TAB4",#N/A,TRUE,"GENERAL";"TAB5",#N/A,TRUE,"GENERAL"}</definedName>
    <definedName name="_o6" localSheetId="6" hidden="1">{"TAB1",#N/A,TRUE,"GENERAL";"TAB2",#N/A,TRUE,"GENERAL";"TAB3",#N/A,TRUE,"GENERAL";"TAB4",#N/A,TRUE,"GENERAL";"TAB5",#N/A,TRUE,"GENERAL"}</definedName>
    <definedName name="_o6" localSheetId="10" hidden="1">{"TAB1",#N/A,TRUE,"GENERAL";"TAB2",#N/A,TRUE,"GENERAL";"TAB3",#N/A,TRUE,"GENERAL";"TAB4",#N/A,TRUE,"GENERAL";"TAB5",#N/A,TRUE,"GENERAL"}</definedName>
    <definedName name="_o6" hidden="1">{"TAB1",#N/A,TRUE,"GENERAL";"TAB2",#N/A,TRUE,"GENERAL";"TAB3",#N/A,TRUE,"GENERAL";"TAB4",#N/A,TRUE,"GENERAL";"TAB5",#N/A,TRUE,"GENERAL"}</definedName>
    <definedName name="_o7" localSheetId="14" hidden="1">{"TAB1",#N/A,TRUE,"GENERAL";"TAB2",#N/A,TRUE,"GENERAL";"TAB3",#N/A,TRUE,"GENERAL";"TAB4",#N/A,TRUE,"GENERAL";"TAB5",#N/A,TRUE,"GENERAL"}</definedName>
    <definedName name="_o7" localSheetId="6" hidden="1">{"TAB1",#N/A,TRUE,"GENERAL";"TAB2",#N/A,TRUE,"GENERAL";"TAB3",#N/A,TRUE,"GENERAL";"TAB4",#N/A,TRUE,"GENERAL";"TAB5",#N/A,TRUE,"GENERAL"}</definedName>
    <definedName name="_o7" localSheetId="10" hidden="1">{"TAB1",#N/A,TRUE,"GENERAL";"TAB2",#N/A,TRUE,"GENERAL";"TAB3",#N/A,TRUE,"GENERAL";"TAB4",#N/A,TRUE,"GENERAL";"TAB5",#N/A,TRUE,"GENERAL"}</definedName>
    <definedName name="_o7" hidden="1">{"TAB1",#N/A,TRUE,"GENERAL";"TAB2",#N/A,TRUE,"GENERAL";"TAB3",#N/A,TRUE,"GENERAL";"TAB4",#N/A,TRUE,"GENERAL";"TAB5",#N/A,TRUE,"GENERAL"}</definedName>
    <definedName name="_o8" localSheetId="14" hidden="1">{"via1",#N/A,TRUE,"general";"via2",#N/A,TRUE,"general";"via3",#N/A,TRUE,"general"}</definedName>
    <definedName name="_o8" localSheetId="6" hidden="1">{"via1",#N/A,TRUE,"general";"via2",#N/A,TRUE,"general";"via3",#N/A,TRUE,"general"}</definedName>
    <definedName name="_o8" localSheetId="10" hidden="1">{"via1",#N/A,TRUE,"general";"via2",#N/A,TRUE,"general";"via3",#N/A,TRUE,"general"}</definedName>
    <definedName name="_o8" hidden="1">{"via1",#N/A,TRUE,"general";"via2",#N/A,TRUE,"general";"via3",#N/A,TRUE,"general"}</definedName>
    <definedName name="_o9" localSheetId="14" hidden="1">{"TAB1",#N/A,TRUE,"GENERAL";"TAB2",#N/A,TRUE,"GENERAL";"TAB3",#N/A,TRUE,"GENERAL";"TAB4",#N/A,TRUE,"GENERAL";"TAB5",#N/A,TRUE,"GENERAL"}</definedName>
    <definedName name="_o9" localSheetId="6" hidden="1">{"TAB1",#N/A,TRUE,"GENERAL";"TAB2",#N/A,TRUE,"GENERAL";"TAB3",#N/A,TRUE,"GENERAL";"TAB4",#N/A,TRUE,"GENERAL";"TAB5",#N/A,TRUE,"GENERAL"}</definedName>
    <definedName name="_o9" localSheetId="10" hidden="1">{"TAB1",#N/A,TRUE,"GENERAL";"TAB2",#N/A,TRUE,"GENERAL";"TAB3",#N/A,TRUE,"GENERAL";"TAB4",#N/A,TRUE,"GENERAL";"TAB5",#N/A,TRUE,"GENERAL"}</definedName>
    <definedName name="_o9" hidden="1">{"TAB1",#N/A,TRUE,"GENERAL";"TAB2",#N/A,TRUE,"GENERAL";"TAB3",#N/A,TRUE,"GENERAL";"TAB4",#N/A,TRUE,"GENERAL";"TAB5",#N/A,TRUE,"GENERAL"}</definedName>
    <definedName name="_Order1" localSheetId="14" hidden="1">255</definedName>
    <definedName name="_Order1" localSheetId="10" hidden="1">255</definedName>
    <definedName name="_Order1" hidden="1">0</definedName>
    <definedName name="_p6" localSheetId="14" hidden="1">{"via1",#N/A,TRUE,"general";"via2",#N/A,TRUE,"general";"via3",#N/A,TRUE,"general"}</definedName>
    <definedName name="_p6" localSheetId="6" hidden="1">{"via1",#N/A,TRUE,"general";"via2",#N/A,TRUE,"general";"via3",#N/A,TRUE,"general"}</definedName>
    <definedName name="_p6" localSheetId="10" hidden="1">{"via1",#N/A,TRUE,"general";"via2",#N/A,TRUE,"general";"via3",#N/A,TRUE,"general"}</definedName>
    <definedName name="_p6" hidden="1">{"via1",#N/A,TRUE,"general";"via2",#N/A,TRUE,"general";"via3",#N/A,TRUE,"general"}</definedName>
    <definedName name="_p7" localSheetId="14" hidden="1">{"via1",#N/A,TRUE,"general";"via2",#N/A,TRUE,"general";"via3",#N/A,TRUE,"general"}</definedName>
    <definedName name="_p7" localSheetId="6" hidden="1">{"via1",#N/A,TRUE,"general";"via2",#N/A,TRUE,"general";"via3",#N/A,TRUE,"general"}</definedName>
    <definedName name="_p7" localSheetId="10" hidden="1">{"via1",#N/A,TRUE,"general";"via2",#N/A,TRUE,"general";"via3",#N/A,TRUE,"general"}</definedName>
    <definedName name="_p7" hidden="1">{"via1",#N/A,TRUE,"general";"via2",#N/A,TRUE,"general";"via3",#N/A,TRUE,"general"}</definedName>
    <definedName name="_p8" localSheetId="14" hidden="1">{"TAB1",#N/A,TRUE,"GENERAL";"TAB2",#N/A,TRUE,"GENERAL";"TAB3",#N/A,TRUE,"GENERAL";"TAB4",#N/A,TRUE,"GENERAL";"TAB5",#N/A,TRUE,"GENERAL"}</definedName>
    <definedName name="_p8" localSheetId="6" hidden="1">{"TAB1",#N/A,TRUE,"GENERAL";"TAB2",#N/A,TRUE,"GENERAL";"TAB3",#N/A,TRUE,"GENERAL";"TAB4",#N/A,TRUE,"GENERAL";"TAB5",#N/A,TRUE,"GENERAL"}</definedName>
    <definedName name="_p8" localSheetId="10" hidden="1">{"TAB1",#N/A,TRUE,"GENERAL";"TAB2",#N/A,TRUE,"GENERAL";"TAB3",#N/A,TRUE,"GENERAL";"TAB4",#N/A,TRUE,"GENERAL";"TAB5",#N/A,TRUE,"GENERAL"}</definedName>
    <definedName name="_p8" hidden="1">{"TAB1",#N/A,TRUE,"GENERAL";"TAB2",#N/A,TRUE,"GENERAL";"TAB3",#N/A,TRUE,"GENERAL";"TAB4",#N/A,TRUE,"GENERAL";"TAB5",#N/A,TRUE,"GENERAL"}</definedName>
    <definedName name="_Pa1">'[10]Paral. 1'!$E$1:$E$65536</definedName>
    <definedName name="_Pa2">'[10]Paral. 2'!$E$1:$E$65536</definedName>
    <definedName name="_Pa3">'[10]Paral. 3'!$E$1:$E$65536</definedName>
    <definedName name="_Pa4">[10]Paral.4!$E$1:$E$65536</definedName>
    <definedName name="_PJ50" localSheetId="14">#REF!</definedName>
    <definedName name="_PJ50" localSheetId="15">#REF!</definedName>
    <definedName name="_PJ50" localSheetId="6">#REF!</definedName>
    <definedName name="_PJ50" localSheetId="10">#REF!</definedName>
    <definedName name="_PJ50" localSheetId="5">#REF!</definedName>
    <definedName name="_PJ50" localSheetId="3">#REF!</definedName>
    <definedName name="_PJ50" localSheetId="4">#REF!</definedName>
    <definedName name="_PJ50">#REF!</definedName>
    <definedName name="_pj51" localSheetId="14">#REF!</definedName>
    <definedName name="_pj51" localSheetId="6">#REF!</definedName>
    <definedName name="_pj51" localSheetId="10">#REF!</definedName>
    <definedName name="_pj51" localSheetId="5">#REF!</definedName>
    <definedName name="_pj51" localSheetId="3">#REF!</definedName>
    <definedName name="_pj51" localSheetId="4">#REF!</definedName>
    <definedName name="_pj51">#REF!</definedName>
    <definedName name="_PRE1" localSheetId="14">#REF!</definedName>
    <definedName name="_PRE1" localSheetId="6">#REF!</definedName>
    <definedName name="_PRE1" localSheetId="10">#REF!</definedName>
    <definedName name="_PRE1" localSheetId="5">#REF!</definedName>
    <definedName name="_PRE1" localSheetId="3">#REF!</definedName>
    <definedName name="_PRE1" localSheetId="4">#REF!</definedName>
    <definedName name="_PRE1">#REF!</definedName>
    <definedName name="_r" localSheetId="14" hidden="1">{"TAB1",#N/A,TRUE,"GENERAL";"TAB2",#N/A,TRUE,"GENERAL";"TAB3",#N/A,TRUE,"GENERAL";"TAB4",#N/A,TRUE,"GENERAL";"TAB5",#N/A,TRUE,"GENERAL"}</definedName>
    <definedName name="_r" localSheetId="6" hidden="1">{"TAB1",#N/A,TRUE,"GENERAL";"TAB2",#N/A,TRUE,"GENERAL";"TAB3",#N/A,TRUE,"GENERAL";"TAB4",#N/A,TRUE,"GENERAL";"TAB5",#N/A,TRUE,"GENERAL"}</definedName>
    <definedName name="_r" localSheetId="10" hidden="1">{"TAB1",#N/A,TRUE,"GENERAL";"TAB2",#N/A,TRUE,"GENERAL";"TAB3",#N/A,TRUE,"GENERAL";"TAB4",#N/A,TRUE,"GENERAL";"TAB5",#N/A,TRUE,"GENERAL"}</definedName>
    <definedName name="_r" hidden="1">{"TAB1",#N/A,TRUE,"GENERAL";"TAB2",#N/A,TRUE,"GENERAL";"TAB3",#N/A,TRUE,"GENERAL";"TAB4",#N/A,TRUE,"GENERAL";"TAB5",#N/A,TRUE,"GENERAL"}</definedName>
    <definedName name="_r4r" localSheetId="14" hidden="1">{"via1",#N/A,TRUE,"general";"via2",#N/A,TRUE,"general";"via3",#N/A,TRUE,"general"}</definedName>
    <definedName name="_r4r" localSheetId="6" hidden="1">{"via1",#N/A,TRUE,"general";"via2",#N/A,TRUE,"general";"via3",#N/A,TRUE,"general"}</definedName>
    <definedName name="_r4r" localSheetId="10" hidden="1">{"via1",#N/A,TRUE,"general";"via2",#N/A,TRUE,"general";"via3",#N/A,TRUE,"general"}</definedName>
    <definedName name="_r4r" hidden="1">{"via1",#N/A,TRUE,"general";"via2",#N/A,TRUE,"general";"via3",#N/A,TRUE,"general"}</definedName>
    <definedName name="_ref4" localSheetId="14">#REF!</definedName>
    <definedName name="_ref4" localSheetId="6">#REF!</definedName>
    <definedName name="_ref4" localSheetId="10">#REF!</definedName>
    <definedName name="_ref4" localSheetId="5">#REF!</definedName>
    <definedName name="_ref4" localSheetId="3">#REF!</definedName>
    <definedName name="_ref4" localSheetId="4">#REF!</definedName>
    <definedName name="_ref4">#REF!</definedName>
    <definedName name="_rtu6" localSheetId="14" hidden="1">{"via1",#N/A,TRUE,"general";"via2",#N/A,TRUE,"general";"via3",#N/A,TRUE,"general"}</definedName>
    <definedName name="_rtu6" localSheetId="6" hidden="1">{"via1",#N/A,TRUE,"general";"via2",#N/A,TRUE,"general";"via3",#N/A,TRUE,"general"}</definedName>
    <definedName name="_rtu6" localSheetId="10" hidden="1">{"via1",#N/A,TRUE,"general";"via2",#N/A,TRUE,"general";"via3",#N/A,TRUE,"general"}</definedName>
    <definedName name="_rtu6" hidden="1">{"via1",#N/A,TRUE,"general";"via2",#N/A,TRUE,"general";"via3",#N/A,TRUE,"general"}</definedName>
    <definedName name="_s1" localSheetId="14" hidden="1">{"via1",#N/A,TRUE,"general";"via2",#N/A,TRUE,"general";"via3",#N/A,TRUE,"general"}</definedName>
    <definedName name="_s1" localSheetId="6" hidden="1">{"via1",#N/A,TRUE,"general";"via2",#N/A,TRUE,"general";"via3",#N/A,TRUE,"general"}</definedName>
    <definedName name="_s1" localSheetId="10" hidden="1">{"via1",#N/A,TRUE,"general";"via2",#N/A,TRUE,"general";"via3",#N/A,TRUE,"general"}</definedName>
    <definedName name="_s1" hidden="1">{"via1",#N/A,TRUE,"general";"via2",#N/A,TRUE,"general";"via3",#N/A,TRUE,"general"}</definedName>
    <definedName name="_s2" localSheetId="14" hidden="1">{"TAB1",#N/A,TRUE,"GENERAL";"TAB2",#N/A,TRUE,"GENERAL";"TAB3",#N/A,TRUE,"GENERAL";"TAB4",#N/A,TRUE,"GENERAL";"TAB5",#N/A,TRUE,"GENERAL"}</definedName>
    <definedName name="_s2" localSheetId="6" hidden="1">{"TAB1",#N/A,TRUE,"GENERAL";"TAB2",#N/A,TRUE,"GENERAL";"TAB3",#N/A,TRUE,"GENERAL";"TAB4",#N/A,TRUE,"GENERAL";"TAB5",#N/A,TRUE,"GENERAL"}</definedName>
    <definedName name="_s2" localSheetId="10" hidden="1">{"TAB1",#N/A,TRUE,"GENERAL";"TAB2",#N/A,TRUE,"GENERAL";"TAB3",#N/A,TRUE,"GENERAL";"TAB4",#N/A,TRUE,"GENERAL";"TAB5",#N/A,TRUE,"GENERAL"}</definedName>
    <definedName name="_s2" hidden="1">{"TAB1",#N/A,TRUE,"GENERAL";"TAB2",#N/A,TRUE,"GENERAL";"TAB3",#N/A,TRUE,"GENERAL";"TAB4",#N/A,TRUE,"GENERAL";"TAB5",#N/A,TRUE,"GENERAL"}</definedName>
    <definedName name="_s3" localSheetId="14" hidden="1">{"TAB1",#N/A,TRUE,"GENERAL";"TAB2",#N/A,TRUE,"GENERAL";"TAB3",#N/A,TRUE,"GENERAL";"TAB4",#N/A,TRUE,"GENERAL";"TAB5",#N/A,TRUE,"GENERAL"}</definedName>
    <definedName name="_s3" localSheetId="6" hidden="1">{"TAB1",#N/A,TRUE,"GENERAL";"TAB2",#N/A,TRUE,"GENERAL";"TAB3",#N/A,TRUE,"GENERAL";"TAB4",#N/A,TRUE,"GENERAL";"TAB5",#N/A,TRUE,"GENERAL"}</definedName>
    <definedName name="_s3" localSheetId="10" hidden="1">{"TAB1",#N/A,TRUE,"GENERAL";"TAB2",#N/A,TRUE,"GENERAL";"TAB3",#N/A,TRUE,"GENERAL";"TAB4",#N/A,TRUE,"GENERAL";"TAB5",#N/A,TRUE,"GENERAL"}</definedName>
    <definedName name="_s3" hidden="1">{"TAB1",#N/A,TRUE,"GENERAL";"TAB2",#N/A,TRUE,"GENERAL";"TAB3",#N/A,TRUE,"GENERAL";"TAB4",#N/A,TRUE,"GENERAL";"TAB5",#N/A,TRUE,"GENERAL"}</definedName>
    <definedName name="_s4" localSheetId="14" hidden="1">{"via1",#N/A,TRUE,"general";"via2",#N/A,TRUE,"general";"via3",#N/A,TRUE,"general"}</definedName>
    <definedName name="_s4" localSheetId="6" hidden="1">{"via1",#N/A,TRUE,"general";"via2",#N/A,TRUE,"general";"via3",#N/A,TRUE,"general"}</definedName>
    <definedName name="_s4" localSheetId="10" hidden="1">{"via1",#N/A,TRUE,"general";"via2",#N/A,TRUE,"general";"via3",#N/A,TRUE,"general"}</definedName>
    <definedName name="_s4" hidden="1">{"via1",#N/A,TRUE,"general";"via2",#N/A,TRUE,"general";"via3",#N/A,TRUE,"general"}</definedName>
    <definedName name="_s5" localSheetId="14" hidden="1">{"via1",#N/A,TRUE,"general";"via2",#N/A,TRUE,"general";"via3",#N/A,TRUE,"general"}</definedName>
    <definedName name="_s5" localSheetId="6" hidden="1">{"via1",#N/A,TRUE,"general";"via2",#N/A,TRUE,"general";"via3",#N/A,TRUE,"general"}</definedName>
    <definedName name="_s5" localSheetId="10" hidden="1">{"via1",#N/A,TRUE,"general";"via2",#N/A,TRUE,"general";"via3",#N/A,TRUE,"general"}</definedName>
    <definedName name="_s5" hidden="1">{"via1",#N/A,TRUE,"general";"via2",#N/A,TRUE,"general";"via3",#N/A,TRUE,"general"}</definedName>
    <definedName name="_s6" localSheetId="14" hidden="1">{"TAB1",#N/A,TRUE,"GENERAL";"TAB2",#N/A,TRUE,"GENERAL";"TAB3",#N/A,TRUE,"GENERAL";"TAB4",#N/A,TRUE,"GENERAL";"TAB5",#N/A,TRUE,"GENERAL"}</definedName>
    <definedName name="_s6" localSheetId="6" hidden="1">{"TAB1",#N/A,TRUE,"GENERAL";"TAB2",#N/A,TRUE,"GENERAL";"TAB3",#N/A,TRUE,"GENERAL";"TAB4",#N/A,TRUE,"GENERAL";"TAB5",#N/A,TRUE,"GENERAL"}</definedName>
    <definedName name="_s6" localSheetId="10" hidden="1">{"TAB1",#N/A,TRUE,"GENERAL";"TAB2",#N/A,TRUE,"GENERAL";"TAB3",#N/A,TRUE,"GENERAL";"TAB4",#N/A,TRUE,"GENERAL";"TAB5",#N/A,TRUE,"GENERAL"}</definedName>
    <definedName name="_s6" hidden="1">{"TAB1",#N/A,TRUE,"GENERAL";"TAB2",#N/A,TRUE,"GENERAL";"TAB3",#N/A,TRUE,"GENERAL";"TAB4",#N/A,TRUE,"GENERAL";"TAB5",#N/A,TRUE,"GENERAL"}</definedName>
    <definedName name="_s7" localSheetId="14" hidden="1">{"via1",#N/A,TRUE,"general";"via2",#N/A,TRUE,"general";"via3",#N/A,TRUE,"general"}</definedName>
    <definedName name="_s7" localSheetId="6" hidden="1">{"via1",#N/A,TRUE,"general";"via2",#N/A,TRUE,"general";"via3",#N/A,TRUE,"general"}</definedName>
    <definedName name="_s7" localSheetId="10" hidden="1">{"via1",#N/A,TRUE,"general";"via2",#N/A,TRUE,"general";"via3",#N/A,TRUE,"general"}</definedName>
    <definedName name="_s7" hidden="1">{"via1",#N/A,TRUE,"general";"via2",#N/A,TRUE,"general";"via3",#N/A,TRUE,"general"}</definedName>
    <definedName name="_SBC1" localSheetId="14">[3]INV!$A$12:$D$15</definedName>
    <definedName name="_SBC1" localSheetId="10">[11]INV!$A$12:$D$15</definedName>
    <definedName name="_SBC1">[5]INV!$A$12:$D$15</definedName>
    <definedName name="_SBC3" localSheetId="14">[3]INV!$F$12:$I$15</definedName>
    <definedName name="_SBC3" localSheetId="10">[11]INV!$F$12:$I$15</definedName>
    <definedName name="_SBC3">[5]INV!$F$12:$I$15</definedName>
    <definedName name="_SBC5" localSheetId="14">[3]INV!$K$12:$N$15</definedName>
    <definedName name="_SBC5" localSheetId="10">[11]INV!$K$12:$N$15</definedName>
    <definedName name="_SBC5">[5]INV!$K$12:$N$15</definedName>
    <definedName name="_Sort" localSheetId="14" hidden="1">[2]INSUMOS!#REF!</definedName>
    <definedName name="_Sort" localSheetId="6" hidden="1">#REF!</definedName>
    <definedName name="_Sort" localSheetId="10" hidden="1">[1]INSUMOS!#REF!</definedName>
    <definedName name="_Sort" localSheetId="5" hidden="1">#REF!</definedName>
    <definedName name="_Sort" localSheetId="3" hidden="1">#REF!</definedName>
    <definedName name="_Sort" localSheetId="4" hidden="1">#REF!</definedName>
    <definedName name="_Sort" hidden="1">#REF!</definedName>
    <definedName name="_srn001" localSheetId="14">#REF!</definedName>
    <definedName name="_srn001" localSheetId="6">#REF!</definedName>
    <definedName name="_srn001" localSheetId="10">#REF!</definedName>
    <definedName name="_srn001" localSheetId="5">#REF!</definedName>
    <definedName name="_srn001" localSheetId="3">#REF!</definedName>
    <definedName name="_srn001" localSheetId="4">#REF!</definedName>
    <definedName name="_srn001">#REF!</definedName>
    <definedName name="_t3" localSheetId="14" hidden="1">{"TAB1",#N/A,TRUE,"GENERAL";"TAB2",#N/A,TRUE,"GENERAL";"TAB3",#N/A,TRUE,"GENERAL";"TAB4",#N/A,TRUE,"GENERAL";"TAB5",#N/A,TRUE,"GENERAL"}</definedName>
    <definedName name="_t3" localSheetId="6" hidden="1">{"TAB1",#N/A,TRUE,"GENERAL";"TAB2",#N/A,TRUE,"GENERAL";"TAB3",#N/A,TRUE,"GENERAL";"TAB4",#N/A,TRUE,"GENERAL";"TAB5",#N/A,TRUE,"GENERAL"}</definedName>
    <definedName name="_t3" localSheetId="10" hidden="1">{"TAB1",#N/A,TRUE,"GENERAL";"TAB2",#N/A,TRUE,"GENERAL";"TAB3",#N/A,TRUE,"GENERAL";"TAB4",#N/A,TRUE,"GENERAL";"TAB5",#N/A,TRUE,"GENERAL"}</definedName>
    <definedName name="_t3" hidden="1">{"TAB1",#N/A,TRUE,"GENERAL";"TAB2",#N/A,TRUE,"GENERAL";"TAB3",#N/A,TRUE,"GENERAL";"TAB4",#N/A,TRUE,"GENERAL";"TAB5",#N/A,TRUE,"GENERAL"}</definedName>
    <definedName name="_t4" localSheetId="14" hidden="1">{"via1",#N/A,TRUE,"general";"via2",#N/A,TRUE,"general";"via3",#N/A,TRUE,"general"}</definedName>
    <definedName name="_t4" localSheetId="6" hidden="1">{"via1",#N/A,TRUE,"general";"via2",#N/A,TRUE,"general";"via3",#N/A,TRUE,"general"}</definedName>
    <definedName name="_t4" localSheetId="10" hidden="1">{"via1",#N/A,TRUE,"general";"via2",#N/A,TRUE,"general";"via3",#N/A,TRUE,"general"}</definedName>
    <definedName name="_t4" hidden="1">{"via1",#N/A,TRUE,"general";"via2",#N/A,TRUE,"general";"via3",#N/A,TRUE,"general"}</definedName>
    <definedName name="_t5" localSheetId="14" hidden="1">{"TAB1",#N/A,TRUE,"GENERAL";"TAB2",#N/A,TRUE,"GENERAL";"TAB3",#N/A,TRUE,"GENERAL";"TAB4",#N/A,TRUE,"GENERAL";"TAB5",#N/A,TRUE,"GENERAL"}</definedName>
    <definedName name="_t5" localSheetId="6" hidden="1">{"TAB1",#N/A,TRUE,"GENERAL";"TAB2",#N/A,TRUE,"GENERAL";"TAB3",#N/A,TRUE,"GENERAL";"TAB4",#N/A,TRUE,"GENERAL";"TAB5",#N/A,TRUE,"GENERAL"}</definedName>
    <definedName name="_t5" localSheetId="10" hidden="1">{"TAB1",#N/A,TRUE,"GENERAL";"TAB2",#N/A,TRUE,"GENERAL";"TAB3",#N/A,TRUE,"GENERAL";"TAB4",#N/A,TRUE,"GENERAL";"TAB5",#N/A,TRUE,"GENERAL"}</definedName>
    <definedName name="_t5" hidden="1">{"TAB1",#N/A,TRUE,"GENERAL";"TAB2",#N/A,TRUE,"GENERAL";"TAB3",#N/A,TRUE,"GENERAL";"TAB4",#N/A,TRUE,"GENERAL";"TAB5",#N/A,TRUE,"GENERAL"}</definedName>
    <definedName name="_t6" localSheetId="14" hidden="1">{"via1",#N/A,TRUE,"general";"via2",#N/A,TRUE,"general";"via3",#N/A,TRUE,"general"}</definedName>
    <definedName name="_t6" localSheetId="6" hidden="1">{"via1",#N/A,TRUE,"general";"via2",#N/A,TRUE,"general";"via3",#N/A,TRUE,"general"}</definedName>
    <definedName name="_t6" localSheetId="10" hidden="1">{"via1",#N/A,TRUE,"general";"via2",#N/A,TRUE,"general";"via3",#N/A,TRUE,"general"}</definedName>
    <definedName name="_t6" hidden="1">{"via1",#N/A,TRUE,"general";"via2",#N/A,TRUE,"general";"via3",#N/A,TRUE,"general"}</definedName>
    <definedName name="_t66" localSheetId="14" hidden="1">{"TAB1",#N/A,TRUE,"GENERAL";"TAB2",#N/A,TRUE,"GENERAL";"TAB3",#N/A,TRUE,"GENERAL";"TAB4",#N/A,TRUE,"GENERAL";"TAB5",#N/A,TRUE,"GENERAL"}</definedName>
    <definedName name="_t66" localSheetId="6" hidden="1">{"TAB1",#N/A,TRUE,"GENERAL";"TAB2",#N/A,TRUE,"GENERAL";"TAB3",#N/A,TRUE,"GENERAL";"TAB4",#N/A,TRUE,"GENERAL";"TAB5",#N/A,TRUE,"GENERAL"}</definedName>
    <definedName name="_t66" localSheetId="10" hidden="1">{"TAB1",#N/A,TRUE,"GENERAL";"TAB2",#N/A,TRUE,"GENERAL";"TAB3",#N/A,TRUE,"GENERAL";"TAB4",#N/A,TRUE,"GENERAL";"TAB5",#N/A,TRUE,"GENERAL"}</definedName>
    <definedName name="_t66" hidden="1">{"TAB1",#N/A,TRUE,"GENERAL";"TAB2",#N/A,TRUE,"GENERAL";"TAB3",#N/A,TRUE,"GENERAL";"TAB4",#N/A,TRUE,"GENERAL";"TAB5",#N/A,TRUE,"GENERAL"}</definedName>
    <definedName name="_t7" localSheetId="14" hidden="1">{"via1",#N/A,TRUE,"general";"via2",#N/A,TRUE,"general";"via3",#N/A,TRUE,"general"}</definedName>
    <definedName name="_t7" localSheetId="6" hidden="1">{"via1",#N/A,TRUE,"general";"via2",#N/A,TRUE,"general";"via3",#N/A,TRUE,"general"}</definedName>
    <definedName name="_t7" localSheetId="10" hidden="1">{"via1",#N/A,TRUE,"general";"via2",#N/A,TRUE,"general";"via3",#N/A,TRUE,"general"}</definedName>
    <definedName name="_t7" hidden="1">{"via1",#N/A,TRUE,"general";"via2",#N/A,TRUE,"general";"via3",#N/A,TRUE,"general"}</definedName>
    <definedName name="_t77" localSheetId="14" hidden="1">{"TAB1",#N/A,TRUE,"GENERAL";"TAB2",#N/A,TRUE,"GENERAL";"TAB3",#N/A,TRUE,"GENERAL";"TAB4",#N/A,TRUE,"GENERAL";"TAB5",#N/A,TRUE,"GENERAL"}</definedName>
    <definedName name="_t77" localSheetId="6" hidden="1">{"TAB1",#N/A,TRUE,"GENERAL";"TAB2",#N/A,TRUE,"GENERAL";"TAB3",#N/A,TRUE,"GENERAL";"TAB4",#N/A,TRUE,"GENERAL";"TAB5",#N/A,TRUE,"GENERAL"}</definedName>
    <definedName name="_t77" localSheetId="10" hidden="1">{"TAB1",#N/A,TRUE,"GENERAL";"TAB2",#N/A,TRUE,"GENERAL";"TAB3",#N/A,TRUE,"GENERAL";"TAB4",#N/A,TRUE,"GENERAL";"TAB5",#N/A,TRUE,"GENERAL"}</definedName>
    <definedName name="_t77" hidden="1">{"TAB1",#N/A,TRUE,"GENERAL";"TAB2",#N/A,TRUE,"GENERAL";"TAB3",#N/A,TRUE,"GENERAL";"TAB4",#N/A,TRUE,"GENERAL";"TAB5",#N/A,TRUE,"GENERAL"}</definedName>
    <definedName name="_t8" localSheetId="14" hidden="1">{"TAB1",#N/A,TRUE,"GENERAL";"TAB2",#N/A,TRUE,"GENERAL";"TAB3",#N/A,TRUE,"GENERAL";"TAB4",#N/A,TRUE,"GENERAL";"TAB5",#N/A,TRUE,"GENERAL"}</definedName>
    <definedName name="_t8" localSheetId="6" hidden="1">{"TAB1",#N/A,TRUE,"GENERAL";"TAB2",#N/A,TRUE,"GENERAL";"TAB3",#N/A,TRUE,"GENERAL";"TAB4",#N/A,TRUE,"GENERAL";"TAB5",#N/A,TRUE,"GENERAL"}</definedName>
    <definedName name="_t8" localSheetId="10" hidden="1">{"TAB1",#N/A,TRUE,"GENERAL";"TAB2",#N/A,TRUE,"GENERAL";"TAB3",#N/A,TRUE,"GENERAL";"TAB4",#N/A,TRUE,"GENERAL";"TAB5",#N/A,TRUE,"GENERAL"}</definedName>
    <definedName name="_t8" hidden="1">{"TAB1",#N/A,TRUE,"GENERAL";"TAB2",#N/A,TRUE,"GENERAL";"TAB3",#N/A,TRUE,"GENERAL";"TAB4",#N/A,TRUE,"GENERAL";"TAB5",#N/A,TRUE,"GENERAL"}</definedName>
    <definedName name="_t88" localSheetId="14" hidden="1">{"via1",#N/A,TRUE,"general";"via2",#N/A,TRUE,"general";"via3",#N/A,TRUE,"general"}</definedName>
    <definedName name="_t88" localSheetId="6" hidden="1">{"via1",#N/A,TRUE,"general";"via2",#N/A,TRUE,"general";"via3",#N/A,TRUE,"general"}</definedName>
    <definedName name="_t88" localSheetId="10" hidden="1">{"via1",#N/A,TRUE,"general";"via2",#N/A,TRUE,"general";"via3",#N/A,TRUE,"general"}</definedName>
    <definedName name="_t88" hidden="1">{"via1",#N/A,TRUE,"general";"via2",#N/A,TRUE,"general";"via3",#N/A,TRUE,"general"}</definedName>
    <definedName name="_t9" localSheetId="14" hidden="1">{"TAB1",#N/A,TRUE,"GENERAL";"TAB2",#N/A,TRUE,"GENERAL";"TAB3",#N/A,TRUE,"GENERAL";"TAB4",#N/A,TRUE,"GENERAL";"TAB5",#N/A,TRUE,"GENERAL"}</definedName>
    <definedName name="_t9" localSheetId="6" hidden="1">{"TAB1",#N/A,TRUE,"GENERAL";"TAB2",#N/A,TRUE,"GENERAL";"TAB3",#N/A,TRUE,"GENERAL";"TAB4",#N/A,TRUE,"GENERAL";"TAB5",#N/A,TRUE,"GENERAL"}</definedName>
    <definedName name="_t9" localSheetId="10" hidden="1">{"TAB1",#N/A,TRUE,"GENERAL";"TAB2",#N/A,TRUE,"GENERAL";"TAB3",#N/A,TRUE,"GENERAL";"TAB4",#N/A,TRUE,"GENERAL";"TAB5",#N/A,TRUE,"GENERAL"}</definedName>
    <definedName name="_t9" hidden="1">{"TAB1",#N/A,TRUE,"GENERAL";"TAB2",#N/A,TRUE,"GENERAL";"TAB3",#N/A,TRUE,"GENERAL";"TAB4",#N/A,TRUE,"GENERAL";"TAB5",#N/A,TRUE,"GENERAL"}</definedName>
    <definedName name="_t99" localSheetId="14" hidden="1">{"via1",#N/A,TRUE,"general";"via2",#N/A,TRUE,"general";"via3",#N/A,TRUE,"general"}</definedName>
    <definedName name="_t99" localSheetId="6" hidden="1">{"via1",#N/A,TRUE,"general";"via2",#N/A,TRUE,"general";"via3",#N/A,TRUE,"general"}</definedName>
    <definedName name="_t99" localSheetId="10" hidden="1">{"via1",#N/A,TRUE,"general";"via2",#N/A,TRUE,"general";"via3",#N/A,TRUE,"general"}</definedName>
    <definedName name="_t99" hidden="1">{"via1",#N/A,TRUE,"general";"via2",#N/A,TRUE,"general";"via3",#N/A,TRUE,"general"}</definedName>
    <definedName name="_u4" localSheetId="14" hidden="1">{"TAB1",#N/A,TRUE,"GENERAL";"TAB2",#N/A,TRUE,"GENERAL";"TAB3",#N/A,TRUE,"GENERAL";"TAB4",#N/A,TRUE,"GENERAL";"TAB5",#N/A,TRUE,"GENERAL"}</definedName>
    <definedName name="_u4" localSheetId="6" hidden="1">{"TAB1",#N/A,TRUE,"GENERAL";"TAB2",#N/A,TRUE,"GENERAL";"TAB3",#N/A,TRUE,"GENERAL";"TAB4",#N/A,TRUE,"GENERAL";"TAB5",#N/A,TRUE,"GENERAL"}</definedName>
    <definedName name="_u4" localSheetId="10" hidden="1">{"TAB1",#N/A,TRUE,"GENERAL";"TAB2",#N/A,TRUE,"GENERAL";"TAB3",#N/A,TRUE,"GENERAL";"TAB4",#N/A,TRUE,"GENERAL";"TAB5",#N/A,TRUE,"GENERAL"}</definedName>
    <definedName name="_u4" hidden="1">{"TAB1",#N/A,TRUE,"GENERAL";"TAB2",#N/A,TRUE,"GENERAL";"TAB3",#N/A,TRUE,"GENERAL";"TAB4",#N/A,TRUE,"GENERAL";"TAB5",#N/A,TRUE,"GENERAL"}</definedName>
    <definedName name="_u5" localSheetId="14" hidden="1">{"TAB1",#N/A,TRUE,"GENERAL";"TAB2",#N/A,TRUE,"GENERAL";"TAB3",#N/A,TRUE,"GENERAL";"TAB4",#N/A,TRUE,"GENERAL";"TAB5",#N/A,TRUE,"GENERAL"}</definedName>
    <definedName name="_u5" localSheetId="6" hidden="1">{"TAB1",#N/A,TRUE,"GENERAL";"TAB2",#N/A,TRUE,"GENERAL";"TAB3",#N/A,TRUE,"GENERAL";"TAB4",#N/A,TRUE,"GENERAL";"TAB5",#N/A,TRUE,"GENERAL"}</definedName>
    <definedName name="_u5" localSheetId="10" hidden="1">{"TAB1",#N/A,TRUE,"GENERAL";"TAB2",#N/A,TRUE,"GENERAL";"TAB3",#N/A,TRUE,"GENERAL";"TAB4",#N/A,TRUE,"GENERAL";"TAB5",#N/A,TRUE,"GENERAL"}</definedName>
    <definedName name="_u5" hidden="1">{"TAB1",#N/A,TRUE,"GENERAL";"TAB2",#N/A,TRUE,"GENERAL";"TAB3",#N/A,TRUE,"GENERAL";"TAB4",#N/A,TRUE,"GENERAL";"TAB5",#N/A,TRUE,"GENERAL"}</definedName>
    <definedName name="_u6" localSheetId="14" hidden="1">{"TAB1",#N/A,TRUE,"GENERAL";"TAB2",#N/A,TRUE,"GENERAL";"TAB3",#N/A,TRUE,"GENERAL";"TAB4",#N/A,TRUE,"GENERAL";"TAB5",#N/A,TRUE,"GENERAL"}</definedName>
    <definedName name="_u6" localSheetId="6" hidden="1">{"TAB1",#N/A,TRUE,"GENERAL";"TAB2",#N/A,TRUE,"GENERAL";"TAB3",#N/A,TRUE,"GENERAL";"TAB4",#N/A,TRUE,"GENERAL";"TAB5",#N/A,TRUE,"GENERAL"}</definedName>
    <definedName name="_u6" localSheetId="10" hidden="1">{"TAB1",#N/A,TRUE,"GENERAL";"TAB2",#N/A,TRUE,"GENERAL";"TAB3",#N/A,TRUE,"GENERAL";"TAB4",#N/A,TRUE,"GENERAL";"TAB5",#N/A,TRUE,"GENERAL"}</definedName>
    <definedName name="_u6" hidden="1">{"TAB1",#N/A,TRUE,"GENERAL";"TAB2",#N/A,TRUE,"GENERAL";"TAB3",#N/A,TRUE,"GENERAL";"TAB4",#N/A,TRUE,"GENERAL";"TAB5",#N/A,TRUE,"GENERAL"}</definedName>
    <definedName name="_u7" localSheetId="14" hidden="1">{"via1",#N/A,TRUE,"general";"via2",#N/A,TRUE,"general";"via3",#N/A,TRUE,"general"}</definedName>
    <definedName name="_u7" localSheetId="6" hidden="1">{"via1",#N/A,TRUE,"general";"via2",#N/A,TRUE,"general";"via3",#N/A,TRUE,"general"}</definedName>
    <definedName name="_u7" localSheetId="10" hidden="1">{"via1",#N/A,TRUE,"general";"via2",#N/A,TRUE,"general";"via3",#N/A,TRUE,"general"}</definedName>
    <definedName name="_u7" hidden="1">{"via1",#N/A,TRUE,"general";"via2",#N/A,TRUE,"general";"via3",#N/A,TRUE,"general"}</definedName>
    <definedName name="_u8" localSheetId="14" hidden="1">{"TAB1",#N/A,TRUE,"GENERAL";"TAB2",#N/A,TRUE,"GENERAL";"TAB3",#N/A,TRUE,"GENERAL";"TAB4",#N/A,TRUE,"GENERAL";"TAB5",#N/A,TRUE,"GENERAL"}</definedName>
    <definedName name="_u8" localSheetId="6" hidden="1">{"TAB1",#N/A,TRUE,"GENERAL";"TAB2",#N/A,TRUE,"GENERAL";"TAB3",#N/A,TRUE,"GENERAL";"TAB4",#N/A,TRUE,"GENERAL";"TAB5",#N/A,TRUE,"GENERAL"}</definedName>
    <definedName name="_u8" localSheetId="10" hidden="1">{"TAB1",#N/A,TRUE,"GENERAL";"TAB2",#N/A,TRUE,"GENERAL";"TAB3",#N/A,TRUE,"GENERAL";"TAB4",#N/A,TRUE,"GENERAL";"TAB5",#N/A,TRUE,"GENERAL"}</definedName>
    <definedName name="_u8" hidden="1">{"TAB1",#N/A,TRUE,"GENERAL";"TAB2",#N/A,TRUE,"GENERAL";"TAB3",#N/A,TRUE,"GENERAL";"TAB4",#N/A,TRUE,"GENERAL";"TAB5",#N/A,TRUE,"GENERAL"}</definedName>
    <definedName name="_u9" localSheetId="14" hidden="1">{"TAB1",#N/A,TRUE,"GENERAL";"TAB2",#N/A,TRUE,"GENERAL";"TAB3",#N/A,TRUE,"GENERAL";"TAB4",#N/A,TRUE,"GENERAL";"TAB5",#N/A,TRUE,"GENERAL"}</definedName>
    <definedName name="_u9" localSheetId="6" hidden="1">{"TAB1",#N/A,TRUE,"GENERAL";"TAB2",#N/A,TRUE,"GENERAL";"TAB3",#N/A,TRUE,"GENERAL";"TAB4",#N/A,TRUE,"GENERAL";"TAB5",#N/A,TRUE,"GENERAL"}</definedName>
    <definedName name="_u9" localSheetId="10" hidden="1">{"TAB1",#N/A,TRUE,"GENERAL";"TAB2",#N/A,TRUE,"GENERAL";"TAB3",#N/A,TRUE,"GENERAL";"TAB4",#N/A,TRUE,"GENERAL";"TAB5",#N/A,TRUE,"GENERAL"}</definedName>
    <definedName name="_u9" hidden="1">{"TAB1",#N/A,TRUE,"GENERAL";"TAB2",#N/A,TRUE,"GENERAL";"TAB3",#N/A,TRUE,"GENERAL";"TAB4",#N/A,TRUE,"GENERAL";"TAB5",#N/A,TRUE,"GENERAL"}</definedName>
    <definedName name="_ur7" localSheetId="14" hidden="1">{"TAB1",#N/A,TRUE,"GENERAL";"TAB2",#N/A,TRUE,"GENERAL";"TAB3",#N/A,TRUE,"GENERAL";"TAB4",#N/A,TRUE,"GENERAL";"TAB5",#N/A,TRUE,"GENERAL"}</definedName>
    <definedName name="_ur7" localSheetId="6" hidden="1">{"TAB1",#N/A,TRUE,"GENERAL";"TAB2",#N/A,TRUE,"GENERAL";"TAB3",#N/A,TRUE,"GENERAL";"TAB4",#N/A,TRUE,"GENERAL";"TAB5",#N/A,TRUE,"GENERAL"}</definedName>
    <definedName name="_ur7" localSheetId="10" hidden="1">{"TAB1",#N/A,TRUE,"GENERAL";"TAB2",#N/A,TRUE,"GENERAL";"TAB3",#N/A,TRUE,"GENERAL";"TAB4",#N/A,TRUE,"GENERAL";"TAB5",#N/A,TRUE,"GENERAL"}</definedName>
    <definedName name="_ur7" hidden="1">{"TAB1",#N/A,TRUE,"GENERAL";"TAB2",#N/A,TRUE,"GENERAL";"TAB3",#N/A,TRUE,"GENERAL";"TAB4",#N/A,TRUE,"GENERAL";"TAB5",#N/A,TRUE,"GENERAL"}</definedName>
    <definedName name="_v2" localSheetId="14" hidden="1">{"via1",#N/A,TRUE,"general";"via2",#N/A,TRUE,"general";"via3",#N/A,TRUE,"general"}</definedName>
    <definedName name="_v2" localSheetId="6" hidden="1">{"via1",#N/A,TRUE,"general";"via2",#N/A,TRUE,"general";"via3",#N/A,TRUE,"general"}</definedName>
    <definedName name="_v2" localSheetId="10" hidden="1">{"via1",#N/A,TRUE,"general";"via2",#N/A,TRUE,"general";"via3",#N/A,TRUE,"general"}</definedName>
    <definedName name="_v2" hidden="1">{"via1",#N/A,TRUE,"general";"via2",#N/A,TRUE,"general";"via3",#N/A,TRUE,"general"}</definedName>
    <definedName name="_v3" localSheetId="14" hidden="1">{"TAB1",#N/A,TRUE,"GENERAL";"TAB2",#N/A,TRUE,"GENERAL";"TAB3",#N/A,TRUE,"GENERAL";"TAB4",#N/A,TRUE,"GENERAL";"TAB5",#N/A,TRUE,"GENERAL"}</definedName>
    <definedName name="_v3" localSheetId="6" hidden="1">{"TAB1",#N/A,TRUE,"GENERAL";"TAB2",#N/A,TRUE,"GENERAL";"TAB3",#N/A,TRUE,"GENERAL";"TAB4",#N/A,TRUE,"GENERAL";"TAB5",#N/A,TRUE,"GENERAL"}</definedName>
    <definedName name="_v3" localSheetId="10" hidden="1">{"TAB1",#N/A,TRUE,"GENERAL";"TAB2",#N/A,TRUE,"GENERAL";"TAB3",#N/A,TRUE,"GENERAL";"TAB4",#N/A,TRUE,"GENERAL";"TAB5",#N/A,TRUE,"GENERAL"}</definedName>
    <definedName name="_v3" hidden="1">{"TAB1",#N/A,TRUE,"GENERAL";"TAB2",#N/A,TRUE,"GENERAL";"TAB3",#N/A,TRUE,"GENERAL";"TAB4",#N/A,TRUE,"GENERAL";"TAB5",#N/A,TRUE,"GENERAL"}</definedName>
    <definedName name="_v4" localSheetId="14" hidden="1">{"TAB1",#N/A,TRUE,"GENERAL";"TAB2",#N/A,TRUE,"GENERAL";"TAB3",#N/A,TRUE,"GENERAL";"TAB4",#N/A,TRUE,"GENERAL";"TAB5",#N/A,TRUE,"GENERAL"}</definedName>
    <definedName name="_v4" localSheetId="6" hidden="1">{"TAB1",#N/A,TRUE,"GENERAL";"TAB2",#N/A,TRUE,"GENERAL";"TAB3",#N/A,TRUE,"GENERAL";"TAB4",#N/A,TRUE,"GENERAL";"TAB5",#N/A,TRUE,"GENERAL"}</definedName>
    <definedName name="_v4" localSheetId="10" hidden="1">{"TAB1",#N/A,TRUE,"GENERAL";"TAB2",#N/A,TRUE,"GENERAL";"TAB3",#N/A,TRUE,"GENERAL";"TAB4",#N/A,TRUE,"GENERAL";"TAB5",#N/A,TRUE,"GENERAL"}</definedName>
    <definedName name="_v4" hidden="1">{"TAB1",#N/A,TRUE,"GENERAL";"TAB2",#N/A,TRUE,"GENERAL";"TAB3",#N/A,TRUE,"GENERAL";"TAB4",#N/A,TRUE,"GENERAL";"TAB5",#N/A,TRUE,"GENERAL"}</definedName>
    <definedName name="_v5" localSheetId="14" hidden="1">{"TAB1",#N/A,TRUE,"GENERAL";"TAB2",#N/A,TRUE,"GENERAL";"TAB3",#N/A,TRUE,"GENERAL";"TAB4",#N/A,TRUE,"GENERAL";"TAB5",#N/A,TRUE,"GENERAL"}</definedName>
    <definedName name="_v5" localSheetId="6" hidden="1">{"TAB1",#N/A,TRUE,"GENERAL";"TAB2",#N/A,TRUE,"GENERAL";"TAB3",#N/A,TRUE,"GENERAL";"TAB4",#N/A,TRUE,"GENERAL";"TAB5",#N/A,TRUE,"GENERAL"}</definedName>
    <definedName name="_v5" localSheetId="10" hidden="1">{"TAB1",#N/A,TRUE,"GENERAL";"TAB2",#N/A,TRUE,"GENERAL";"TAB3",#N/A,TRUE,"GENERAL";"TAB4",#N/A,TRUE,"GENERAL";"TAB5",#N/A,TRUE,"GENERAL"}</definedName>
    <definedName name="_v5" hidden="1">{"TAB1",#N/A,TRUE,"GENERAL";"TAB2",#N/A,TRUE,"GENERAL";"TAB3",#N/A,TRUE,"GENERAL";"TAB4",#N/A,TRUE,"GENERAL";"TAB5",#N/A,TRUE,"GENERAL"}</definedName>
    <definedName name="_v6" localSheetId="14" hidden="1">{"TAB1",#N/A,TRUE,"GENERAL";"TAB2",#N/A,TRUE,"GENERAL";"TAB3",#N/A,TRUE,"GENERAL";"TAB4",#N/A,TRUE,"GENERAL";"TAB5",#N/A,TRUE,"GENERAL"}</definedName>
    <definedName name="_v6" localSheetId="6" hidden="1">{"TAB1",#N/A,TRUE,"GENERAL";"TAB2",#N/A,TRUE,"GENERAL";"TAB3",#N/A,TRUE,"GENERAL";"TAB4",#N/A,TRUE,"GENERAL";"TAB5",#N/A,TRUE,"GENERAL"}</definedName>
    <definedName name="_v6" localSheetId="10" hidden="1">{"TAB1",#N/A,TRUE,"GENERAL";"TAB2",#N/A,TRUE,"GENERAL";"TAB3",#N/A,TRUE,"GENERAL";"TAB4",#N/A,TRUE,"GENERAL";"TAB5",#N/A,TRUE,"GENERAL"}</definedName>
    <definedName name="_v6" hidden="1">{"TAB1",#N/A,TRUE,"GENERAL";"TAB2",#N/A,TRUE,"GENERAL";"TAB3",#N/A,TRUE,"GENERAL";"TAB4",#N/A,TRUE,"GENERAL";"TAB5",#N/A,TRUE,"GENERAL"}</definedName>
    <definedName name="_v7" localSheetId="14" hidden="1">{"via1",#N/A,TRUE,"general";"via2",#N/A,TRUE,"general";"via3",#N/A,TRUE,"general"}</definedName>
    <definedName name="_v7" localSheetId="6" hidden="1">{"via1",#N/A,TRUE,"general";"via2",#N/A,TRUE,"general";"via3",#N/A,TRUE,"general"}</definedName>
    <definedName name="_v7" localSheetId="10" hidden="1">{"via1",#N/A,TRUE,"general";"via2",#N/A,TRUE,"general";"via3",#N/A,TRUE,"general"}</definedName>
    <definedName name="_v7" hidden="1">{"via1",#N/A,TRUE,"general";"via2",#N/A,TRUE,"general";"via3",#N/A,TRUE,"general"}</definedName>
    <definedName name="_v8" localSheetId="14" hidden="1">{"TAB1",#N/A,TRUE,"GENERAL";"TAB2",#N/A,TRUE,"GENERAL";"TAB3",#N/A,TRUE,"GENERAL";"TAB4",#N/A,TRUE,"GENERAL";"TAB5",#N/A,TRUE,"GENERAL"}</definedName>
    <definedName name="_v8" localSheetId="6" hidden="1">{"TAB1",#N/A,TRUE,"GENERAL";"TAB2",#N/A,TRUE,"GENERAL";"TAB3",#N/A,TRUE,"GENERAL";"TAB4",#N/A,TRUE,"GENERAL";"TAB5",#N/A,TRUE,"GENERAL"}</definedName>
    <definedName name="_v8" localSheetId="10" hidden="1">{"TAB1",#N/A,TRUE,"GENERAL";"TAB2",#N/A,TRUE,"GENERAL";"TAB3",#N/A,TRUE,"GENERAL";"TAB4",#N/A,TRUE,"GENERAL";"TAB5",#N/A,TRUE,"GENERAL"}</definedName>
    <definedName name="_v8" hidden="1">{"TAB1",#N/A,TRUE,"GENERAL";"TAB2",#N/A,TRUE,"GENERAL";"TAB3",#N/A,TRUE,"GENERAL";"TAB4",#N/A,TRUE,"GENERAL";"TAB5",#N/A,TRUE,"GENERAL"}</definedName>
    <definedName name="_v9" localSheetId="14" hidden="1">{"TAB1",#N/A,TRUE,"GENERAL";"TAB2",#N/A,TRUE,"GENERAL";"TAB3",#N/A,TRUE,"GENERAL";"TAB4",#N/A,TRUE,"GENERAL";"TAB5",#N/A,TRUE,"GENERAL"}</definedName>
    <definedName name="_v9" localSheetId="6" hidden="1">{"TAB1",#N/A,TRUE,"GENERAL";"TAB2",#N/A,TRUE,"GENERAL";"TAB3",#N/A,TRUE,"GENERAL";"TAB4",#N/A,TRUE,"GENERAL";"TAB5",#N/A,TRUE,"GENERAL"}</definedName>
    <definedName name="_v9" localSheetId="10" hidden="1">{"TAB1",#N/A,TRUE,"GENERAL";"TAB2",#N/A,TRUE,"GENERAL";"TAB3",#N/A,TRUE,"GENERAL";"TAB4",#N/A,TRUE,"GENERAL";"TAB5",#N/A,TRUE,"GENERAL"}</definedName>
    <definedName name="_v9" hidden="1">{"TAB1",#N/A,TRUE,"GENERAL";"TAB2",#N/A,TRUE,"GENERAL";"TAB3",#N/A,TRUE,"GENERAL";"TAB4",#N/A,TRUE,"GENERAL";"TAB5",#N/A,TRUE,"GENERAL"}</definedName>
    <definedName name="_vfv4" localSheetId="14" hidden="1">{"via1",#N/A,TRUE,"general";"via2",#N/A,TRUE,"general";"via3",#N/A,TRUE,"general"}</definedName>
    <definedName name="_vfv4" localSheetId="6" hidden="1">{"via1",#N/A,TRUE,"general";"via2",#N/A,TRUE,"general";"via3",#N/A,TRUE,"general"}</definedName>
    <definedName name="_vfv4" localSheetId="10" hidden="1">{"via1",#N/A,TRUE,"general";"via2",#N/A,TRUE,"general";"via3",#N/A,TRUE,"general"}</definedName>
    <definedName name="_vfv4" hidden="1">{"via1",#N/A,TRUE,"general";"via2",#N/A,TRUE,"general";"via3",#N/A,TRUE,"general"}</definedName>
    <definedName name="_x1" localSheetId="14" hidden="1">{"TAB1",#N/A,TRUE,"GENERAL";"TAB2",#N/A,TRUE,"GENERAL";"TAB3",#N/A,TRUE,"GENERAL";"TAB4",#N/A,TRUE,"GENERAL";"TAB5",#N/A,TRUE,"GENERAL"}</definedName>
    <definedName name="_x1" localSheetId="6" hidden="1">{"TAB1",#N/A,TRUE,"GENERAL";"TAB2",#N/A,TRUE,"GENERAL";"TAB3",#N/A,TRUE,"GENERAL";"TAB4",#N/A,TRUE,"GENERAL";"TAB5",#N/A,TRUE,"GENERAL"}</definedName>
    <definedName name="_x1" localSheetId="10" hidden="1">{"TAB1",#N/A,TRUE,"GENERAL";"TAB2",#N/A,TRUE,"GENERAL";"TAB3",#N/A,TRUE,"GENERAL";"TAB4",#N/A,TRUE,"GENERAL";"TAB5",#N/A,TRUE,"GENERAL"}</definedName>
    <definedName name="_x1" hidden="1">{"TAB1",#N/A,TRUE,"GENERAL";"TAB2",#N/A,TRUE,"GENERAL";"TAB3",#N/A,TRUE,"GENERAL";"TAB4",#N/A,TRUE,"GENERAL";"TAB5",#N/A,TRUE,"GENERAL"}</definedName>
    <definedName name="_x2" localSheetId="14" hidden="1">{"via1",#N/A,TRUE,"general";"via2",#N/A,TRUE,"general";"via3",#N/A,TRUE,"general"}</definedName>
    <definedName name="_x2" localSheetId="6" hidden="1">{"via1",#N/A,TRUE,"general";"via2",#N/A,TRUE,"general";"via3",#N/A,TRUE,"general"}</definedName>
    <definedName name="_x2" localSheetId="10" hidden="1">{"via1",#N/A,TRUE,"general";"via2",#N/A,TRUE,"general";"via3",#N/A,TRUE,"general"}</definedName>
    <definedName name="_x2" hidden="1">{"via1",#N/A,TRUE,"general";"via2",#N/A,TRUE,"general";"via3",#N/A,TRUE,"general"}</definedName>
    <definedName name="_x3" localSheetId="14" hidden="1">{"via1",#N/A,TRUE,"general";"via2",#N/A,TRUE,"general";"via3",#N/A,TRUE,"general"}</definedName>
    <definedName name="_x3" localSheetId="6" hidden="1">{"via1",#N/A,TRUE,"general";"via2",#N/A,TRUE,"general";"via3",#N/A,TRUE,"general"}</definedName>
    <definedName name="_x3" localSheetId="10" hidden="1">{"via1",#N/A,TRUE,"general";"via2",#N/A,TRUE,"general";"via3",#N/A,TRUE,"general"}</definedName>
    <definedName name="_x3" hidden="1">{"via1",#N/A,TRUE,"general";"via2",#N/A,TRUE,"general";"via3",#N/A,TRUE,"general"}</definedName>
    <definedName name="_x4" localSheetId="14" hidden="1">{"via1",#N/A,TRUE,"general";"via2",#N/A,TRUE,"general";"via3",#N/A,TRUE,"general"}</definedName>
    <definedName name="_x4" localSheetId="6" hidden="1">{"via1",#N/A,TRUE,"general";"via2",#N/A,TRUE,"general";"via3",#N/A,TRUE,"general"}</definedName>
    <definedName name="_x4" localSheetId="10" hidden="1">{"via1",#N/A,TRUE,"general";"via2",#N/A,TRUE,"general";"via3",#N/A,TRUE,"general"}</definedName>
    <definedName name="_x4" hidden="1">{"via1",#N/A,TRUE,"general";"via2",#N/A,TRUE,"general";"via3",#N/A,TRUE,"general"}</definedName>
    <definedName name="_x5" localSheetId="14" hidden="1">{"TAB1",#N/A,TRUE,"GENERAL";"TAB2",#N/A,TRUE,"GENERAL";"TAB3",#N/A,TRUE,"GENERAL";"TAB4",#N/A,TRUE,"GENERAL";"TAB5",#N/A,TRUE,"GENERAL"}</definedName>
    <definedName name="_x5" localSheetId="6" hidden="1">{"TAB1",#N/A,TRUE,"GENERAL";"TAB2",#N/A,TRUE,"GENERAL";"TAB3",#N/A,TRUE,"GENERAL";"TAB4",#N/A,TRUE,"GENERAL";"TAB5",#N/A,TRUE,"GENERAL"}</definedName>
    <definedName name="_x5" localSheetId="10" hidden="1">{"TAB1",#N/A,TRUE,"GENERAL";"TAB2",#N/A,TRUE,"GENERAL";"TAB3",#N/A,TRUE,"GENERAL";"TAB4",#N/A,TRUE,"GENERAL";"TAB5",#N/A,TRUE,"GENERAL"}</definedName>
    <definedName name="_x5" hidden="1">{"TAB1",#N/A,TRUE,"GENERAL";"TAB2",#N/A,TRUE,"GENERAL";"TAB3",#N/A,TRUE,"GENERAL";"TAB4",#N/A,TRUE,"GENERAL";"TAB5",#N/A,TRUE,"GENERAL"}</definedName>
    <definedName name="_x6" localSheetId="14" hidden="1">{"TAB1",#N/A,TRUE,"GENERAL";"TAB2",#N/A,TRUE,"GENERAL";"TAB3",#N/A,TRUE,"GENERAL";"TAB4",#N/A,TRUE,"GENERAL";"TAB5",#N/A,TRUE,"GENERAL"}</definedName>
    <definedName name="_x6" localSheetId="6" hidden="1">{"TAB1",#N/A,TRUE,"GENERAL";"TAB2",#N/A,TRUE,"GENERAL";"TAB3",#N/A,TRUE,"GENERAL";"TAB4",#N/A,TRUE,"GENERAL";"TAB5",#N/A,TRUE,"GENERAL"}</definedName>
    <definedName name="_x6" localSheetId="10" hidden="1">{"TAB1",#N/A,TRUE,"GENERAL";"TAB2",#N/A,TRUE,"GENERAL";"TAB3",#N/A,TRUE,"GENERAL";"TAB4",#N/A,TRUE,"GENERAL";"TAB5",#N/A,TRUE,"GENERAL"}</definedName>
    <definedName name="_x6" hidden="1">{"TAB1",#N/A,TRUE,"GENERAL";"TAB2",#N/A,TRUE,"GENERAL";"TAB3",#N/A,TRUE,"GENERAL";"TAB4",#N/A,TRUE,"GENERAL";"TAB5",#N/A,TRUE,"GENERAL"}</definedName>
    <definedName name="_x7" localSheetId="14" hidden="1">{"TAB1",#N/A,TRUE,"GENERAL";"TAB2",#N/A,TRUE,"GENERAL";"TAB3",#N/A,TRUE,"GENERAL";"TAB4",#N/A,TRUE,"GENERAL";"TAB5",#N/A,TRUE,"GENERAL"}</definedName>
    <definedName name="_x7" localSheetId="6" hidden="1">{"TAB1",#N/A,TRUE,"GENERAL";"TAB2",#N/A,TRUE,"GENERAL";"TAB3",#N/A,TRUE,"GENERAL";"TAB4",#N/A,TRUE,"GENERAL";"TAB5",#N/A,TRUE,"GENERAL"}</definedName>
    <definedName name="_x7" localSheetId="10" hidden="1">{"TAB1",#N/A,TRUE,"GENERAL";"TAB2",#N/A,TRUE,"GENERAL";"TAB3",#N/A,TRUE,"GENERAL";"TAB4",#N/A,TRUE,"GENERAL";"TAB5",#N/A,TRUE,"GENERAL"}</definedName>
    <definedName name="_x7" hidden="1">{"TAB1",#N/A,TRUE,"GENERAL";"TAB2",#N/A,TRUE,"GENERAL";"TAB3",#N/A,TRUE,"GENERAL";"TAB4",#N/A,TRUE,"GENERAL";"TAB5",#N/A,TRUE,"GENERAL"}</definedName>
    <definedName name="_x8" localSheetId="14" hidden="1">{"via1",#N/A,TRUE,"general";"via2",#N/A,TRUE,"general";"via3",#N/A,TRUE,"general"}</definedName>
    <definedName name="_x8" localSheetId="6" hidden="1">{"via1",#N/A,TRUE,"general";"via2",#N/A,TRUE,"general";"via3",#N/A,TRUE,"general"}</definedName>
    <definedName name="_x8" localSheetId="10" hidden="1">{"via1",#N/A,TRUE,"general";"via2",#N/A,TRUE,"general";"via3",#N/A,TRUE,"general"}</definedName>
    <definedName name="_x8" hidden="1">{"via1",#N/A,TRUE,"general";"via2",#N/A,TRUE,"general";"via3",#N/A,TRUE,"general"}</definedName>
    <definedName name="_x9" localSheetId="14" hidden="1">{"TAB1",#N/A,TRUE,"GENERAL";"TAB2",#N/A,TRUE,"GENERAL";"TAB3",#N/A,TRUE,"GENERAL";"TAB4",#N/A,TRUE,"GENERAL";"TAB5",#N/A,TRUE,"GENERAL"}</definedName>
    <definedName name="_x9" localSheetId="6" hidden="1">{"TAB1",#N/A,TRUE,"GENERAL";"TAB2",#N/A,TRUE,"GENERAL";"TAB3",#N/A,TRUE,"GENERAL";"TAB4",#N/A,TRUE,"GENERAL";"TAB5",#N/A,TRUE,"GENERAL"}</definedName>
    <definedName name="_x9" localSheetId="10" hidden="1">{"TAB1",#N/A,TRUE,"GENERAL";"TAB2",#N/A,TRUE,"GENERAL";"TAB3",#N/A,TRUE,"GENERAL";"TAB4",#N/A,TRUE,"GENERAL";"TAB5",#N/A,TRUE,"GENERAL"}</definedName>
    <definedName name="_x9" hidden="1">{"TAB1",#N/A,TRUE,"GENERAL";"TAB2",#N/A,TRUE,"GENERAL";"TAB3",#N/A,TRUE,"GENERAL";"TAB4",#N/A,TRUE,"GENERAL";"TAB5",#N/A,TRUE,"GENERAL"}</definedName>
    <definedName name="_y2" localSheetId="14" hidden="1">{"TAB1",#N/A,TRUE,"GENERAL";"TAB2",#N/A,TRUE,"GENERAL";"TAB3",#N/A,TRUE,"GENERAL";"TAB4",#N/A,TRUE,"GENERAL";"TAB5",#N/A,TRUE,"GENERAL"}</definedName>
    <definedName name="_y2" localSheetId="6" hidden="1">{"TAB1",#N/A,TRUE,"GENERAL";"TAB2",#N/A,TRUE,"GENERAL";"TAB3",#N/A,TRUE,"GENERAL";"TAB4",#N/A,TRUE,"GENERAL";"TAB5",#N/A,TRUE,"GENERAL"}</definedName>
    <definedName name="_y2" localSheetId="10" hidden="1">{"TAB1",#N/A,TRUE,"GENERAL";"TAB2",#N/A,TRUE,"GENERAL";"TAB3",#N/A,TRUE,"GENERAL";"TAB4",#N/A,TRUE,"GENERAL";"TAB5",#N/A,TRUE,"GENERAL"}</definedName>
    <definedName name="_y2" hidden="1">{"TAB1",#N/A,TRUE,"GENERAL";"TAB2",#N/A,TRUE,"GENERAL";"TAB3",#N/A,TRUE,"GENERAL";"TAB4",#N/A,TRUE,"GENERAL";"TAB5",#N/A,TRUE,"GENERAL"}</definedName>
    <definedName name="_y3" localSheetId="14" hidden="1">{"via1",#N/A,TRUE,"general";"via2",#N/A,TRUE,"general";"via3",#N/A,TRUE,"general"}</definedName>
    <definedName name="_y3" localSheetId="6" hidden="1">{"via1",#N/A,TRUE,"general";"via2",#N/A,TRUE,"general";"via3",#N/A,TRUE,"general"}</definedName>
    <definedName name="_y3" localSheetId="10" hidden="1">{"via1",#N/A,TRUE,"general";"via2",#N/A,TRUE,"general";"via3",#N/A,TRUE,"general"}</definedName>
    <definedName name="_y3" hidden="1">{"via1",#N/A,TRUE,"general";"via2",#N/A,TRUE,"general";"via3",#N/A,TRUE,"general"}</definedName>
    <definedName name="_y4" localSheetId="14" hidden="1">{"via1",#N/A,TRUE,"general";"via2",#N/A,TRUE,"general";"via3",#N/A,TRUE,"general"}</definedName>
    <definedName name="_y4" localSheetId="6" hidden="1">{"via1",#N/A,TRUE,"general";"via2",#N/A,TRUE,"general";"via3",#N/A,TRUE,"general"}</definedName>
    <definedName name="_y4" localSheetId="10" hidden="1">{"via1",#N/A,TRUE,"general";"via2",#N/A,TRUE,"general";"via3",#N/A,TRUE,"general"}</definedName>
    <definedName name="_y4" hidden="1">{"via1",#N/A,TRUE,"general";"via2",#N/A,TRUE,"general";"via3",#N/A,TRUE,"general"}</definedName>
    <definedName name="_y5" localSheetId="14" hidden="1">{"TAB1",#N/A,TRUE,"GENERAL";"TAB2",#N/A,TRUE,"GENERAL";"TAB3",#N/A,TRUE,"GENERAL";"TAB4",#N/A,TRUE,"GENERAL";"TAB5",#N/A,TRUE,"GENERAL"}</definedName>
    <definedName name="_y5" localSheetId="6" hidden="1">{"TAB1",#N/A,TRUE,"GENERAL";"TAB2",#N/A,TRUE,"GENERAL";"TAB3",#N/A,TRUE,"GENERAL";"TAB4",#N/A,TRUE,"GENERAL";"TAB5",#N/A,TRUE,"GENERAL"}</definedName>
    <definedName name="_y5" localSheetId="10" hidden="1">{"TAB1",#N/A,TRUE,"GENERAL";"TAB2",#N/A,TRUE,"GENERAL";"TAB3",#N/A,TRUE,"GENERAL";"TAB4",#N/A,TRUE,"GENERAL";"TAB5",#N/A,TRUE,"GENERAL"}</definedName>
    <definedName name="_y5" hidden="1">{"TAB1",#N/A,TRUE,"GENERAL";"TAB2",#N/A,TRUE,"GENERAL";"TAB3",#N/A,TRUE,"GENERAL";"TAB4",#N/A,TRUE,"GENERAL";"TAB5",#N/A,TRUE,"GENERAL"}</definedName>
    <definedName name="_y6" localSheetId="14" hidden="1">{"via1",#N/A,TRUE,"general";"via2",#N/A,TRUE,"general";"via3",#N/A,TRUE,"general"}</definedName>
    <definedName name="_y6" localSheetId="6" hidden="1">{"via1",#N/A,TRUE,"general";"via2",#N/A,TRUE,"general";"via3",#N/A,TRUE,"general"}</definedName>
    <definedName name="_y6" localSheetId="10" hidden="1">{"via1",#N/A,TRUE,"general";"via2",#N/A,TRUE,"general";"via3",#N/A,TRUE,"general"}</definedName>
    <definedName name="_y6" hidden="1">{"via1",#N/A,TRUE,"general";"via2",#N/A,TRUE,"general";"via3",#N/A,TRUE,"general"}</definedName>
    <definedName name="_y7" localSheetId="14" hidden="1">{"via1",#N/A,TRUE,"general";"via2",#N/A,TRUE,"general";"via3",#N/A,TRUE,"general"}</definedName>
    <definedName name="_y7" localSheetId="6" hidden="1">{"via1",#N/A,TRUE,"general";"via2",#N/A,TRUE,"general";"via3",#N/A,TRUE,"general"}</definedName>
    <definedName name="_y7" localSheetId="10" hidden="1">{"via1",#N/A,TRUE,"general";"via2",#N/A,TRUE,"general";"via3",#N/A,TRUE,"general"}</definedName>
    <definedName name="_y7" hidden="1">{"via1",#N/A,TRUE,"general";"via2",#N/A,TRUE,"general";"via3",#N/A,TRUE,"general"}</definedName>
    <definedName name="_y8" localSheetId="14" hidden="1">{"via1",#N/A,TRUE,"general";"via2",#N/A,TRUE,"general";"via3",#N/A,TRUE,"general"}</definedName>
    <definedName name="_y8" localSheetId="6" hidden="1">{"via1",#N/A,TRUE,"general";"via2",#N/A,TRUE,"general";"via3",#N/A,TRUE,"general"}</definedName>
    <definedName name="_y8" localSheetId="10" hidden="1">{"via1",#N/A,TRUE,"general";"via2",#N/A,TRUE,"general";"via3",#N/A,TRUE,"general"}</definedName>
    <definedName name="_y8" hidden="1">{"via1",#N/A,TRUE,"general";"via2",#N/A,TRUE,"general";"via3",#N/A,TRUE,"general"}</definedName>
    <definedName name="_y9" localSheetId="14" hidden="1">{"TAB1",#N/A,TRUE,"GENERAL";"TAB2",#N/A,TRUE,"GENERAL";"TAB3",#N/A,TRUE,"GENERAL";"TAB4",#N/A,TRUE,"GENERAL";"TAB5",#N/A,TRUE,"GENERAL"}</definedName>
    <definedName name="_y9" localSheetId="6" hidden="1">{"TAB1",#N/A,TRUE,"GENERAL";"TAB2",#N/A,TRUE,"GENERAL";"TAB3",#N/A,TRUE,"GENERAL";"TAB4",#N/A,TRUE,"GENERAL";"TAB5",#N/A,TRUE,"GENERAL"}</definedName>
    <definedName name="_y9" localSheetId="10" hidden="1">{"TAB1",#N/A,TRUE,"GENERAL";"TAB2",#N/A,TRUE,"GENERAL";"TAB3",#N/A,TRUE,"GENERAL";"TAB4",#N/A,TRUE,"GENERAL";"TAB5",#N/A,TRUE,"GENERAL"}</definedName>
    <definedName name="_y9" hidden="1">{"TAB1",#N/A,TRUE,"GENERAL";"TAB2",#N/A,TRUE,"GENERAL";"TAB3",#N/A,TRUE,"GENERAL";"TAB4",#N/A,TRUE,"GENERAL";"TAB5",#N/A,TRUE,"GENERAL"}</definedName>
    <definedName name="_z1" localSheetId="14" hidden="1">{"TAB1",#N/A,TRUE,"GENERAL";"TAB2",#N/A,TRUE,"GENERAL";"TAB3",#N/A,TRUE,"GENERAL";"TAB4",#N/A,TRUE,"GENERAL";"TAB5",#N/A,TRUE,"GENERAL"}</definedName>
    <definedName name="_z1" localSheetId="6" hidden="1">{"TAB1",#N/A,TRUE,"GENERAL";"TAB2",#N/A,TRUE,"GENERAL";"TAB3",#N/A,TRUE,"GENERAL";"TAB4",#N/A,TRUE,"GENERAL";"TAB5",#N/A,TRUE,"GENERAL"}</definedName>
    <definedName name="_z1" localSheetId="10" hidden="1">{"TAB1",#N/A,TRUE,"GENERAL";"TAB2",#N/A,TRUE,"GENERAL";"TAB3",#N/A,TRUE,"GENERAL";"TAB4",#N/A,TRUE,"GENERAL";"TAB5",#N/A,TRUE,"GENERAL"}</definedName>
    <definedName name="_z1" hidden="1">{"TAB1",#N/A,TRUE,"GENERAL";"TAB2",#N/A,TRUE,"GENERAL";"TAB3",#N/A,TRUE,"GENERAL";"TAB4",#N/A,TRUE,"GENERAL";"TAB5",#N/A,TRUE,"GENERAL"}</definedName>
    <definedName name="_z2" localSheetId="14" hidden="1">{"via1",#N/A,TRUE,"general";"via2",#N/A,TRUE,"general";"via3",#N/A,TRUE,"general"}</definedName>
    <definedName name="_z2" localSheetId="6" hidden="1">{"via1",#N/A,TRUE,"general";"via2",#N/A,TRUE,"general";"via3",#N/A,TRUE,"general"}</definedName>
    <definedName name="_z2" localSheetId="10" hidden="1">{"via1",#N/A,TRUE,"general";"via2",#N/A,TRUE,"general";"via3",#N/A,TRUE,"general"}</definedName>
    <definedName name="_z2" hidden="1">{"via1",#N/A,TRUE,"general";"via2",#N/A,TRUE,"general";"via3",#N/A,TRUE,"general"}</definedName>
    <definedName name="_z3" localSheetId="14" hidden="1">{"via1",#N/A,TRUE,"general";"via2",#N/A,TRUE,"general";"via3",#N/A,TRUE,"general"}</definedName>
    <definedName name="_z3" localSheetId="6" hidden="1">{"via1",#N/A,TRUE,"general";"via2",#N/A,TRUE,"general";"via3",#N/A,TRUE,"general"}</definedName>
    <definedName name="_z3" localSheetId="10" hidden="1">{"via1",#N/A,TRUE,"general";"via2",#N/A,TRUE,"general";"via3",#N/A,TRUE,"general"}</definedName>
    <definedName name="_z3" hidden="1">{"via1",#N/A,TRUE,"general";"via2",#N/A,TRUE,"general";"via3",#N/A,TRUE,"general"}</definedName>
    <definedName name="_z4" localSheetId="14" hidden="1">{"TAB1",#N/A,TRUE,"GENERAL";"TAB2",#N/A,TRUE,"GENERAL";"TAB3",#N/A,TRUE,"GENERAL";"TAB4",#N/A,TRUE,"GENERAL";"TAB5",#N/A,TRUE,"GENERAL"}</definedName>
    <definedName name="_z4" localSheetId="6" hidden="1">{"TAB1",#N/A,TRUE,"GENERAL";"TAB2",#N/A,TRUE,"GENERAL";"TAB3",#N/A,TRUE,"GENERAL";"TAB4",#N/A,TRUE,"GENERAL";"TAB5",#N/A,TRUE,"GENERAL"}</definedName>
    <definedName name="_z4" localSheetId="10" hidden="1">{"TAB1",#N/A,TRUE,"GENERAL";"TAB2",#N/A,TRUE,"GENERAL";"TAB3",#N/A,TRUE,"GENERAL";"TAB4",#N/A,TRUE,"GENERAL";"TAB5",#N/A,TRUE,"GENERAL"}</definedName>
    <definedName name="_z4" hidden="1">{"TAB1",#N/A,TRUE,"GENERAL";"TAB2",#N/A,TRUE,"GENERAL";"TAB3",#N/A,TRUE,"GENERAL";"TAB4",#N/A,TRUE,"GENERAL";"TAB5",#N/A,TRUE,"GENERAL"}</definedName>
    <definedName name="_z5" localSheetId="14" hidden="1">{"via1",#N/A,TRUE,"general";"via2",#N/A,TRUE,"general";"via3",#N/A,TRUE,"general"}</definedName>
    <definedName name="_z5" localSheetId="6" hidden="1">{"via1",#N/A,TRUE,"general";"via2",#N/A,TRUE,"general";"via3",#N/A,TRUE,"general"}</definedName>
    <definedName name="_z5" localSheetId="10" hidden="1">{"via1",#N/A,TRUE,"general";"via2",#N/A,TRUE,"general";"via3",#N/A,TRUE,"general"}</definedName>
    <definedName name="_z5" hidden="1">{"via1",#N/A,TRUE,"general";"via2",#N/A,TRUE,"general";"via3",#N/A,TRUE,"general"}</definedName>
    <definedName name="_z6" localSheetId="14" hidden="1">{"TAB1",#N/A,TRUE,"GENERAL";"TAB2",#N/A,TRUE,"GENERAL";"TAB3",#N/A,TRUE,"GENERAL";"TAB4",#N/A,TRUE,"GENERAL";"TAB5",#N/A,TRUE,"GENERAL"}</definedName>
    <definedName name="_z6" localSheetId="6" hidden="1">{"TAB1",#N/A,TRUE,"GENERAL";"TAB2",#N/A,TRUE,"GENERAL";"TAB3",#N/A,TRUE,"GENERAL";"TAB4",#N/A,TRUE,"GENERAL";"TAB5",#N/A,TRUE,"GENERAL"}</definedName>
    <definedName name="_z6" localSheetId="10" hidden="1">{"TAB1",#N/A,TRUE,"GENERAL";"TAB2",#N/A,TRUE,"GENERAL";"TAB3",#N/A,TRUE,"GENERAL";"TAB4",#N/A,TRUE,"GENERAL";"TAB5",#N/A,TRUE,"GENERAL"}</definedName>
    <definedName name="_z6" hidden="1">{"TAB1",#N/A,TRUE,"GENERAL";"TAB2",#N/A,TRUE,"GENERAL";"TAB3",#N/A,TRUE,"GENERAL";"TAB4",#N/A,TRUE,"GENERAL";"TAB5",#N/A,TRUE,"GENERAL"}</definedName>
    <definedName name="A" localSheetId="14">#REF!</definedName>
    <definedName name="a" localSheetId="6">'[12]DUB-823'!#REF!</definedName>
    <definedName name="a" localSheetId="10">#REF!</definedName>
    <definedName name="a" localSheetId="5">'[12]DUB-823'!#REF!</definedName>
    <definedName name="a" localSheetId="3">'[12]DUB-823'!#REF!</definedName>
    <definedName name="a" localSheetId="4">'[12]DUB-823'!#REF!</definedName>
    <definedName name="a">'[12]DUB-823'!#REF!</definedName>
    <definedName name="A_impresión_IM" localSheetId="14">#REF!</definedName>
    <definedName name="A_impresión_IM" localSheetId="6">#REF!</definedName>
    <definedName name="A_IMPRESIÓN_IM" localSheetId="10">#REF!</definedName>
    <definedName name="A_impresión_IM" localSheetId="5">#REF!</definedName>
    <definedName name="A_impresión_IM" localSheetId="3">#REF!</definedName>
    <definedName name="A_impresión_IM" localSheetId="4">#REF!</definedName>
    <definedName name="A_impresión_IM">#REF!</definedName>
    <definedName name="a2a" localSheetId="14" hidden="1">{"TAB1",#N/A,TRUE,"GENERAL";"TAB2",#N/A,TRUE,"GENERAL";"TAB3",#N/A,TRUE,"GENERAL";"TAB4",#N/A,TRUE,"GENERAL";"TAB5",#N/A,TRUE,"GENERAL"}</definedName>
    <definedName name="a2a" localSheetId="6" hidden="1">{"TAB1",#N/A,TRUE,"GENERAL";"TAB2",#N/A,TRUE,"GENERAL";"TAB3",#N/A,TRUE,"GENERAL";"TAB4",#N/A,TRUE,"GENERAL";"TAB5",#N/A,TRUE,"GENERAL"}</definedName>
    <definedName name="a2a" localSheetId="10" hidden="1">{"TAB1",#N/A,TRUE,"GENERAL";"TAB2",#N/A,TRUE,"GENERAL";"TAB3",#N/A,TRUE,"GENERAL";"TAB4",#N/A,TRUE,"GENERAL";"TAB5",#N/A,TRUE,"GENERAL"}</definedName>
    <definedName name="a2a" hidden="1">{"TAB1",#N/A,TRUE,"GENERAL";"TAB2",#N/A,TRUE,"GENERAL";"TAB3",#N/A,TRUE,"GENERAL";"TAB4",#N/A,TRUE,"GENERAL";"TAB5",#N/A,TRUE,"GENERAL"}</definedName>
    <definedName name="AA" localSheetId="14">#REF!</definedName>
    <definedName name="aa" localSheetId="6">'GRUPO MGA'!ERR</definedName>
    <definedName name="aa" localSheetId="10">#REF!</definedName>
    <definedName name="aa">[0]!ERR</definedName>
    <definedName name="AAA" localSheetId="14">CANTIDADES!ERR</definedName>
    <definedName name="AAA" localSheetId="6">'GRUPO MGA'!ERR</definedName>
    <definedName name="aaa" localSheetId="10">#REF!</definedName>
    <definedName name="AAA">[0]!ERR</definedName>
    <definedName name="aaaaaa" localSheetId="14">[13]otros!$C$5</definedName>
    <definedName name="aaaaaa" localSheetId="10">[14]otros!$C$5</definedName>
    <definedName name="aaaaaa">[15]otros!$C$5</definedName>
    <definedName name="aaaaas" localSheetId="14" hidden="1">{"TAB1",#N/A,TRUE,"GENERAL";"TAB2",#N/A,TRUE,"GENERAL";"TAB3",#N/A,TRUE,"GENERAL";"TAB4",#N/A,TRUE,"GENERAL";"TAB5",#N/A,TRUE,"GENERAL"}</definedName>
    <definedName name="aaaaas" localSheetId="6" hidden="1">{"TAB1",#N/A,TRUE,"GENERAL";"TAB2",#N/A,TRUE,"GENERAL";"TAB3",#N/A,TRUE,"GENERAL";"TAB4",#N/A,TRUE,"GENERAL";"TAB5",#N/A,TRUE,"GENERAL"}</definedName>
    <definedName name="aaaaas" localSheetId="10" hidden="1">{"TAB1",#N/A,TRUE,"GENERAL";"TAB2",#N/A,TRUE,"GENERAL";"TAB3",#N/A,TRUE,"GENERAL";"TAB4",#N/A,TRUE,"GENERAL";"TAB5",#N/A,TRUE,"GENERAL"}</definedName>
    <definedName name="aaaaas" hidden="1">{"TAB1",#N/A,TRUE,"GENERAL";"TAB2",#N/A,TRUE,"GENERAL";"TAB3",#N/A,TRUE,"GENERAL";"TAB4",#N/A,TRUE,"GENERAL";"TAB5",#N/A,TRUE,"GENERAL"}</definedName>
    <definedName name="AAC" localSheetId="14">[3]AASHTO!$A$14:$F$17</definedName>
    <definedName name="AAC" localSheetId="10">[11]AASHTO!$A$14:$F$17</definedName>
    <definedName name="AAC">[5]AASHTO!$A$14:$F$17</definedName>
    <definedName name="aas" localSheetId="14" hidden="1">{"TAB1",#N/A,TRUE,"GENERAL";"TAB2",#N/A,TRUE,"GENERAL";"TAB3",#N/A,TRUE,"GENERAL";"TAB4",#N/A,TRUE,"GENERAL";"TAB5",#N/A,TRUE,"GENERAL"}</definedName>
    <definedName name="aas" localSheetId="6" hidden="1">{"TAB1",#N/A,TRUE,"GENERAL";"TAB2",#N/A,TRUE,"GENERAL";"TAB3",#N/A,TRUE,"GENERAL";"TAB4",#N/A,TRUE,"GENERAL";"TAB5",#N/A,TRUE,"GENERAL"}</definedName>
    <definedName name="aas" localSheetId="10" hidden="1">{"TAB1",#N/A,TRUE,"GENERAL";"TAB2",#N/A,TRUE,"GENERAL";"TAB3",#N/A,TRUE,"GENERAL";"TAB4",#N/A,TRUE,"GENERAL";"TAB5",#N/A,TRUE,"GENERAL"}</definedName>
    <definedName name="aas" hidden="1">{"TAB1",#N/A,TRUE,"GENERAL";"TAB2",#N/A,TRUE,"GENERAL";"TAB3",#N/A,TRUE,"GENERAL";"TAB4",#N/A,TRUE,"GENERAL";"TAB5",#N/A,TRUE,"GENERAL"}</definedName>
    <definedName name="ab" localSheetId="14">#REF!</definedName>
    <definedName name="ab" localSheetId="6">#REF!</definedName>
    <definedName name="ab" localSheetId="10">#REF!</definedName>
    <definedName name="ab" localSheetId="5">#REF!</definedName>
    <definedName name="ab" localSheetId="3">#REF!</definedName>
    <definedName name="ab" localSheetId="4">#REF!</definedName>
    <definedName name="ab">#REF!</definedName>
    <definedName name="abc" localSheetId="14">#REF!</definedName>
    <definedName name="abc" localSheetId="6">#REF!</definedName>
    <definedName name="abc" localSheetId="10">#REF!</definedName>
    <definedName name="abc" localSheetId="5">#REF!</definedName>
    <definedName name="abc" localSheetId="3">#REF!</definedName>
    <definedName name="abc" localSheetId="4">#REF!</definedName>
    <definedName name="abc">#REF!</definedName>
    <definedName name="ABG" localSheetId="14">[3]AASHTO!$A$2:$F$5</definedName>
    <definedName name="ABG" localSheetId="10">[11]AASHTO!$A$2:$F$5</definedName>
    <definedName name="ABG">[5]AASHTO!$A$2:$F$5</definedName>
    <definedName name="absc1" localSheetId="14">[16]!absc</definedName>
    <definedName name="absc1" localSheetId="6">[17]!absc</definedName>
    <definedName name="absc1" localSheetId="10">[18]!absc</definedName>
    <definedName name="absc1" localSheetId="1">[17]!absc</definedName>
    <definedName name="absc1" localSheetId="5">[17]!absc</definedName>
    <definedName name="absc1" localSheetId="3">[17]!absc</definedName>
    <definedName name="absc1" localSheetId="4">[17]!absc</definedName>
    <definedName name="absc1">[17]!absc</definedName>
    <definedName name="AccessDatabase" hidden="1">"A:\SAIN.mdb"</definedName>
    <definedName name="Acefy4200" localSheetId="14">'[19]APUS BASIC'!$G$340</definedName>
    <definedName name="Acefy4200" localSheetId="10">'[20]APUS BASIC'!$G$340</definedName>
    <definedName name="Acefy4200">'[21]APUS BASIC'!$G$340</definedName>
    <definedName name="Acero_corrugado" localSheetId="14">'[19]LISTADO DE MATERIALES Y EQUIPOS'!$B$14</definedName>
    <definedName name="Acero_corrugado" localSheetId="10">'[20]LISTADO DE MATERIALES Y EQUIPOS'!$B$14</definedName>
    <definedName name="Acero_corrugado">'[21]LISTADO DE MATERIALES Y EQUIPOS'!$B$14</definedName>
    <definedName name="Acopla_sanitario_grival" localSheetId="14">'[19]LISTADO DE MATERIALES Y EQUIPOS'!$B$70</definedName>
    <definedName name="Acopla_sanitario_grival" localSheetId="10">'[20]LISTADO DE MATERIALES Y EQUIPOS'!$B$70</definedName>
    <definedName name="Acopla_sanitario_grival">'[21]LISTADO DE MATERIALES Y EQUIPOS'!$B$70</definedName>
    <definedName name="ad" localSheetId="14">#REF!</definedName>
    <definedName name="ad" localSheetId="6">#REF!</definedName>
    <definedName name="ad" localSheetId="10">#REF!</definedName>
    <definedName name="ad" localSheetId="5">#REF!</definedName>
    <definedName name="ad" localSheetId="3">#REF!</definedName>
    <definedName name="ad" localSheetId="4">#REF!</definedName>
    <definedName name="ad">#REF!</definedName>
    <definedName name="ADADA" localSheetId="10">#REF!</definedName>
    <definedName name="ADADA" localSheetId="5">#REF!</definedName>
    <definedName name="ADADA" localSheetId="3">#REF!</definedName>
    <definedName name="ADADA" localSheetId="4">#REF!</definedName>
    <definedName name="ADADA">#REF!</definedName>
    <definedName name="Adaptador_pvc" localSheetId="14">'[19]LISTADO DE MATERIALES Y EQUIPOS'!$B$125</definedName>
    <definedName name="Adaptador_pvc" localSheetId="10">'[20]LISTADO DE MATERIALES Y EQUIPOS'!$B$125</definedName>
    <definedName name="Adaptador_pvc">'[21]LISTADO DE MATERIALES Y EQUIPOS'!$B$125</definedName>
    <definedName name="adasd" localSheetId="14">#REF!</definedName>
    <definedName name="adasd" localSheetId="6">#REF!</definedName>
    <definedName name="adasd" localSheetId="10">#REF!</definedName>
    <definedName name="adasd" localSheetId="5">#REF!</definedName>
    <definedName name="adasd" localSheetId="3">#REF!</definedName>
    <definedName name="adasd" localSheetId="4">#REF!</definedName>
    <definedName name="adasd">#REF!</definedName>
    <definedName name="adasdaqsdasd" localSheetId="14">#REF!</definedName>
    <definedName name="adasdaqsdasd" localSheetId="6">#REF!</definedName>
    <definedName name="adasdaqsdasd" localSheetId="10">#REF!</definedName>
    <definedName name="adasdaqsdasd" localSheetId="5">#REF!</definedName>
    <definedName name="adasdaqsdasd" localSheetId="3">#REF!</definedName>
    <definedName name="adasdaqsdasd" localSheetId="4">#REF!</definedName>
    <definedName name="adasdaqsdasd">#REF!</definedName>
    <definedName name="adasdasdasda" localSheetId="14">#REF!</definedName>
    <definedName name="adasdasdasda" localSheetId="6">#REF!</definedName>
    <definedName name="adasdasdasda" localSheetId="10">#REF!</definedName>
    <definedName name="adasdasdasda" localSheetId="5">#REF!</definedName>
    <definedName name="adasdasdasda" localSheetId="3">#REF!</definedName>
    <definedName name="adasdasdasda" localSheetId="4">#REF!</definedName>
    <definedName name="adasdasdasda">#REF!</definedName>
    <definedName name="adasdasdasdadsads" localSheetId="14">#REF!</definedName>
    <definedName name="adasdasdasdadsads" localSheetId="6">#REF!</definedName>
    <definedName name="adasdasdasdadsads" localSheetId="10">#REF!</definedName>
    <definedName name="adasdasdasdadsads" localSheetId="5">#REF!</definedName>
    <definedName name="adasdasdasdadsads" localSheetId="3">#REF!</definedName>
    <definedName name="adasdasdasdadsads" localSheetId="4">#REF!</definedName>
    <definedName name="adasdasdasdadsads">#REF!</definedName>
    <definedName name="ADFADFAD" localSheetId="10">#REF!</definedName>
    <definedName name="ADFADFAD" localSheetId="5">#REF!</definedName>
    <definedName name="ADFADFAD" localSheetId="3">#REF!</definedName>
    <definedName name="ADFADFAD" localSheetId="4">#REF!</definedName>
    <definedName name="ADFADFAD">#REF!</definedName>
    <definedName name="ADFGSDB" localSheetId="14" hidden="1">{"via1",#N/A,TRUE,"general";"via2",#N/A,TRUE,"general";"via3",#N/A,TRUE,"general"}</definedName>
    <definedName name="ADFGSDB" localSheetId="6" hidden="1">{"via1",#N/A,TRUE,"general";"via2",#N/A,TRUE,"general";"via3",#N/A,TRUE,"general"}</definedName>
    <definedName name="ADFGSDB" localSheetId="10" hidden="1">{"via1",#N/A,TRUE,"general";"via2",#N/A,TRUE,"general";"via3",#N/A,TRUE,"general"}</definedName>
    <definedName name="ADFGSDB" hidden="1">{"via1",#N/A,TRUE,"general";"via2",#N/A,TRUE,"general";"via3",#N/A,TRUE,"general"}</definedName>
    <definedName name="ADM" localSheetId="14">[13]otros!$C$2</definedName>
    <definedName name="ADM" localSheetId="10">[14]otros!$C$2</definedName>
    <definedName name="ADM">[15]otros!$C$2</definedName>
    <definedName name="administrador" localSheetId="14">[22]Informacion!$B$15</definedName>
    <definedName name="administrador" localSheetId="10">[23]Informacion!$B$15</definedName>
    <definedName name="administrador">[24]Informacion!$B$15</definedName>
    <definedName name="admon" localSheetId="5">#REF!</definedName>
    <definedName name="admon" localSheetId="3">#REF!</definedName>
    <definedName name="admon" localSheetId="4">#REF!</definedName>
    <definedName name="admon">#REF!</definedName>
    <definedName name="adoc1" localSheetId="14">[16]!absc</definedName>
    <definedName name="adoc1" localSheetId="6">[17]!absc</definedName>
    <definedName name="adoc1" localSheetId="10">[18]!absc</definedName>
    <definedName name="adoc1" localSheetId="1">[17]!absc</definedName>
    <definedName name="adoc1" localSheetId="5">[17]!absc</definedName>
    <definedName name="adoc1" localSheetId="3">[17]!absc</definedName>
    <definedName name="adoc1" localSheetId="4">[17]!absc</definedName>
    <definedName name="adoc1">[17]!absc</definedName>
    <definedName name="ADOC125" localSheetId="14">[16]!absc</definedName>
    <definedName name="ADOC125" localSheetId="6">[17]!absc</definedName>
    <definedName name="ADOC125" localSheetId="10">[18]!absc</definedName>
    <definedName name="ADOC125" localSheetId="1">[17]!absc</definedName>
    <definedName name="ADOC125" localSheetId="5">[17]!absc</definedName>
    <definedName name="ADOC125" localSheetId="3">[17]!absc</definedName>
    <definedName name="ADOC125" localSheetId="4">[17]!absc</definedName>
    <definedName name="ADOC125">[17]!absc</definedName>
    <definedName name="adoq" localSheetId="14">[25]!absc</definedName>
    <definedName name="adoq" localSheetId="6">[26]!absc</definedName>
    <definedName name="adoq" localSheetId="10">[27]!absc</definedName>
    <definedName name="adoq" localSheetId="1">[26]!absc</definedName>
    <definedName name="adoq" localSheetId="5">[26]!absc</definedName>
    <definedName name="adoq" localSheetId="3">[26]!absc</definedName>
    <definedName name="adoq" localSheetId="4">[26]!absc</definedName>
    <definedName name="adoq">[26]!absc</definedName>
    <definedName name="ADSAD" localSheetId="14" hidden="1">{"TAB1",#N/A,TRUE,"GENERAL";"TAB2",#N/A,TRUE,"GENERAL";"TAB3",#N/A,TRUE,"GENERAL";"TAB4",#N/A,TRUE,"GENERAL";"TAB5",#N/A,TRUE,"GENERAL"}</definedName>
    <definedName name="ADSAD" localSheetId="6" hidden="1">{"TAB1",#N/A,TRUE,"GENERAL";"TAB2",#N/A,TRUE,"GENERAL";"TAB3",#N/A,TRUE,"GENERAL";"TAB4",#N/A,TRUE,"GENERAL";"TAB5",#N/A,TRUE,"GENERAL"}</definedName>
    <definedName name="ADSAD" localSheetId="10" hidden="1">{"TAB1",#N/A,TRUE,"GENERAL";"TAB2",#N/A,TRUE,"GENERAL";"TAB3",#N/A,TRUE,"GENERAL";"TAB4",#N/A,TRUE,"GENERAL";"TAB5",#N/A,TRUE,"GENERAL"}</definedName>
    <definedName name="ADSAD" hidden="1">{"TAB1",#N/A,TRUE,"GENERAL";"TAB2",#N/A,TRUE,"GENERAL";"TAB3",#N/A,TRUE,"GENERAL";"TAB4",#N/A,TRUE,"GENERAL";"TAB5",#N/A,TRUE,"GENERAL"}</definedName>
    <definedName name="adsasdasd" localSheetId="14">#REF!</definedName>
    <definedName name="adsasdasd" localSheetId="6">#REF!</definedName>
    <definedName name="adsasdasd" localSheetId="10">#REF!</definedName>
    <definedName name="adsasdasd" localSheetId="5">#REF!</definedName>
    <definedName name="adsasdasd" localSheetId="3">#REF!</definedName>
    <definedName name="adsasdasd" localSheetId="4">#REF!</definedName>
    <definedName name="adsasdasd">#REF!</definedName>
    <definedName name="aefa" localSheetId="14" hidden="1">{"via1",#N/A,TRUE,"general";"via2",#N/A,TRUE,"general";"via3",#N/A,TRUE,"general"}</definedName>
    <definedName name="aefa" localSheetId="6" hidden="1">{"via1",#N/A,TRUE,"general";"via2",#N/A,TRUE,"general";"via3",#N/A,TRUE,"general"}</definedName>
    <definedName name="aefa" localSheetId="10" hidden="1">{"via1",#N/A,TRUE,"general";"via2",#N/A,TRUE,"general";"via3",#N/A,TRUE,"general"}</definedName>
    <definedName name="aefa" hidden="1">{"via1",#N/A,TRUE,"general";"via2",#N/A,TRUE,"general";"via3",#N/A,TRUE,"general"}</definedName>
    <definedName name="afdsw" localSheetId="14" hidden="1">{"TAB1",#N/A,TRUE,"GENERAL";"TAB2",#N/A,TRUE,"GENERAL";"TAB3",#N/A,TRUE,"GENERAL";"TAB4",#N/A,TRUE,"GENERAL";"TAB5",#N/A,TRUE,"GENERAL"}</definedName>
    <definedName name="afdsw" localSheetId="6" hidden="1">{"TAB1",#N/A,TRUE,"GENERAL";"TAB2",#N/A,TRUE,"GENERAL";"TAB3",#N/A,TRUE,"GENERAL";"TAB4",#N/A,TRUE,"GENERAL";"TAB5",#N/A,TRUE,"GENERAL"}</definedName>
    <definedName name="afdsw" localSheetId="10" hidden="1">{"TAB1",#N/A,TRUE,"GENERAL";"TAB2",#N/A,TRUE,"GENERAL";"TAB3",#N/A,TRUE,"GENERAL";"TAB4",#N/A,TRUE,"GENERAL";"TAB5",#N/A,TRUE,"GENERAL"}</definedName>
    <definedName name="afdsw" hidden="1">{"TAB1",#N/A,TRUE,"GENERAL";"TAB2",#N/A,TRUE,"GENERAL";"TAB3",#N/A,TRUE,"GENERAL";"TAB4",#N/A,TRUE,"GENERAL";"TAB5",#N/A,TRUE,"GENERAL"}</definedName>
    <definedName name="agdsgg" localSheetId="14" hidden="1">{"via1",#N/A,TRUE,"general";"via2",#N/A,TRUE,"general";"via3",#N/A,TRUE,"general"}</definedName>
    <definedName name="agdsgg" localSheetId="6" hidden="1">{"via1",#N/A,TRUE,"general";"via2",#N/A,TRUE,"general";"via3",#N/A,TRUE,"general"}</definedName>
    <definedName name="agdsgg" localSheetId="10" hidden="1">{"via1",#N/A,TRUE,"general";"via2",#N/A,TRUE,"general";"via3",#N/A,TRUE,"general"}</definedName>
    <definedName name="agdsgg" hidden="1">{"via1",#N/A,TRUE,"general";"via2",#N/A,TRUE,"general";"via3",#N/A,TRUE,"general"}</definedName>
    <definedName name="Agregado_Grueso" localSheetId="14">'[19]LISTADO DE MATERIALES Y EQUIPOS'!$B$10</definedName>
    <definedName name="Agregado_Grueso" localSheetId="10">'[20]LISTADO DE MATERIALES Y EQUIPOS'!$B$10</definedName>
    <definedName name="Agregado_Grueso">'[21]LISTADO DE MATERIALES Y EQUIPOS'!$B$10</definedName>
    <definedName name="Agua" localSheetId="14">'[19]LISTADO DE MATERIALES Y EQUIPOS'!$B$18</definedName>
    <definedName name="Agua" localSheetId="10">'[20]LISTADO DE MATERIALES Y EQUIPOS'!$B$18</definedName>
    <definedName name="Agua">'[21]LISTADO DE MATERIALES Y EQUIPOS'!$B$18</definedName>
    <definedName name="Aire_Acondicionado_Inverter_12000_btu" localSheetId="14">'[19]LISTADO DE MATERIALES Y EQUIPOS'!$B$118</definedName>
    <definedName name="Aire_Acondicionado_Inverter_12000_btu" localSheetId="10">'[20]LISTADO DE MATERIALES Y EQUIPOS'!$B$118</definedName>
    <definedName name="Aire_Acondicionado_Inverter_12000_btu">'[21]LISTADO DE MATERIALES Y EQUIPOS'!$B$118</definedName>
    <definedName name="Aire_Acondicionado_Inverter_9000_btu" localSheetId="14">'[19]LISTADO DE MATERIALES Y EQUIPOS'!$B$117</definedName>
    <definedName name="Aire_Acondicionado_Inverter_9000_btu" localSheetId="10">'[20]LISTADO DE MATERIALES Y EQUIPOS'!$B$117</definedName>
    <definedName name="Aire_Acondicionado_Inverter_9000_btu">'[21]LISTADO DE MATERIALES Y EQUIPOS'!$B$117</definedName>
    <definedName name="AIU" localSheetId="14">#REF!</definedName>
    <definedName name="AIU" localSheetId="6">#REF!</definedName>
    <definedName name="AIU" localSheetId="10">#REF!</definedName>
    <definedName name="AIU" localSheetId="5">#REF!</definedName>
    <definedName name="AIU" localSheetId="3">#REF!</definedName>
    <definedName name="AIU" localSheetId="4">#REF!</definedName>
    <definedName name="AIU">#REF!</definedName>
    <definedName name="AjustDelAIU" localSheetId="14">#REF!</definedName>
    <definedName name="AjustDelAIU" localSheetId="6">#REF!</definedName>
    <definedName name="AjustDelAIU" localSheetId="10">#REF!</definedName>
    <definedName name="AjustDelAIU" localSheetId="5">#REF!</definedName>
    <definedName name="AjustDelAIU" localSheetId="3">#REF!</definedName>
    <definedName name="AjustDelAIU" localSheetId="4">#REF!</definedName>
    <definedName name="AjustDelAIU">#REF!</definedName>
    <definedName name="akljdslKDBJ" localSheetId="10">[1]INSUMOS!#REF!</definedName>
    <definedName name="akljdslKDBJ" localSheetId="5">[2]INSUMOS!#REF!</definedName>
    <definedName name="akljdslKDBJ" localSheetId="3">[2]INSUMOS!#REF!</definedName>
    <definedName name="akljdslKDBJ" localSheetId="4">[2]INSUMOS!#REF!</definedName>
    <definedName name="akljdslKDBJ">[2]INSUMOS!#REF!</definedName>
    <definedName name="Alambre_de_pua_calibre_14" localSheetId="14">'[19]LISTADO DE MATERIALES Y EQUIPOS'!$B$16</definedName>
    <definedName name="Alambre_de_pua_calibre_14" localSheetId="10">'[20]LISTADO DE MATERIALES Y EQUIPOS'!$B$16</definedName>
    <definedName name="Alambre_de_pua_calibre_14">'[21]LISTADO DE MATERIALES Y EQUIPOS'!$B$16</definedName>
    <definedName name="Alambre_negro" localSheetId="14">'[19]LISTADO DE MATERIALES Y EQUIPOS'!$B$15</definedName>
    <definedName name="Alambre_negro" localSheetId="10">'[20]LISTADO DE MATERIALES Y EQUIPOS'!$B$15</definedName>
    <definedName name="Alambre_negro">'[21]LISTADO DE MATERIALES Y EQUIPOS'!$B$15</definedName>
    <definedName name="alc" localSheetId="6">[28]!absc</definedName>
    <definedName name="alc" localSheetId="1">[28]!absc</definedName>
    <definedName name="alc" localSheetId="5">[28]!absc</definedName>
    <definedName name="alc" localSheetId="3">[28]!absc</definedName>
    <definedName name="alc" localSheetId="4">[28]!absc</definedName>
    <definedName name="alc">[28]!absc</definedName>
    <definedName name="Andamios" localSheetId="14">'[19]LISTADO DE MATERIALES Y EQUIPOS'!$B$44</definedName>
    <definedName name="Andamios" localSheetId="10">'[20]LISTADO DE MATERIALES Y EQUIPOS'!$B$44</definedName>
    <definedName name="Andamios">'[21]LISTADO DE MATERIALES Y EQUIPOS'!$B$44</definedName>
    <definedName name="angulo_6_metros_3__16_x_2_pulgadas_g___50" localSheetId="14">'[19]LISTADO DE MATERIALES Y EQUIPOS'!$B$53</definedName>
    <definedName name="angulo_6_metros_3__16_x_2_pulgadas_g___50" localSheetId="10">'[20]LISTADO DE MATERIALES Y EQUIPOS'!$B$53</definedName>
    <definedName name="angulo_6_metros_3__16_x_2_pulgadas_g___50">'[21]LISTADO DE MATERIALES Y EQUIPOS'!$B$53</definedName>
    <definedName name="Antic" localSheetId="14">[29]BASES!$B$33</definedName>
    <definedName name="Antic" localSheetId="10">[30]BASES!$B$33</definedName>
    <definedName name="Antic">[31]BASES!$B$33</definedName>
    <definedName name="ANTICIPO" localSheetId="14">[32]BASES!$B$33</definedName>
    <definedName name="ANTICIPO" localSheetId="10">[33]BASES!$B$33</definedName>
    <definedName name="ANTICIPO">[34]BASES!$B$33</definedName>
    <definedName name="Anticorrosivo" localSheetId="14">'[19]LISTADO DE MATERIALES Y EQUIPOS'!$B$60</definedName>
    <definedName name="Anticorrosivo" localSheetId="10">'[20]LISTADO DE MATERIALES Y EQUIPOS'!$B$60</definedName>
    <definedName name="Anticorrosivo">'[21]LISTADO DE MATERIALES Y EQUIPOS'!$B$60</definedName>
    <definedName name="AÑO" localSheetId="10">[14]PRESUPUESTO!$D$13</definedName>
    <definedName name="AÑO">[15]PRESUPUESTO!$D$13</definedName>
    <definedName name="AÑOWUIE" localSheetId="14">'[35]Res-Accide-10'!$R$2:$R$7</definedName>
    <definedName name="AÑOWUIE" localSheetId="10">'[36]Res-Accide-10'!$R$2:$R$7</definedName>
    <definedName name="AÑOWUIE">'[37]Res-Accide-10'!$R$2:$R$7</definedName>
    <definedName name="ap" localSheetId="10">[38]Planilla!$D$58</definedName>
    <definedName name="ap">[39]Planilla!$D$58</definedName>
    <definedName name="APU_directos" localSheetId="14">#REF!</definedName>
    <definedName name="APU_directos" localSheetId="6">#REF!</definedName>
    <definedName name="APU_directos" localSheetId="10">#REF!</definedName>
    <definedName name="APU_directos" localSheetId="5">#REF!</definedName>
    <definedName name="APU_directos" localSheetId="3">#REF!</definedName>
    <definedName name="APU_directos" localSheetId="4">#REF!</definedName>
    <definedName name="APU_directos">#REF!</definedName>
    <definedName name="APU221.1" localSheetId="14">#REF!</definedName>
    <definedName name="APU221.1" localSheetId="6">#REF!</definedName>
    <definedName name="APU221.1" localSheetId="10">#REF!</definedName>
    <definedName name="APU221.1" localSheetId="5">#REF!</definedName>
    <definedName name="APU221.1" localSheetId="3">#REF!</definedName>
    <definedName name="APU221.1" localSheetId="4">#REF!</definedName>
    <definedName name="APU221.1">#REF!</definedName>
    <definedName name="APU221.2" localSheetId="14">#REF!</definedName>
    <definedName name="APU221.2" localSheetId="6">#REF!</definedName>
    <definedName name="APU221.2" localSheetId="10">#REF!</definedName>
    <definedName name="APU221.2" localSheetId="5">#REF!</definedName>
    <definedName name="APU221.2" localSheetId="3">#REF!</definedName>
    <definedName name="APU221.2" localSheetId="4">#REF!</definedName>
    <definedName name="APU221.2">#REF!</definedName>
    <definedName name="aq" localSheetId="14">CANTIDADES!ERR</definedName>
    <definedName name="aq" localSheetId="6">'GRUPO MGA'!ERR</definedName>
    <definedName name="aq" localSheetId="10">INTERVENTORIA!ERR</definedName>
    <definedName name="aq">[0]!ERR</definedName>
    <definedName name="aqaq" localSheetId="14" hidden="1">{"TAB1",#N/A,TRUE,"GENERAL";"TAB2",#N/A,TRUE,"GENERAL";"TAB3",#N/A,TRUE,"GENERAL";"TAB4",#N/A,TRUE,"GENERAL";"TAB5",#N/A,TRUE,"GENERAL"}</definedName>
    <definedName name="aqaq" localSheetId="6" hidden="1">{"TAB1",#N/A,TRUE,"GENERAL";"TAB2",#N/A,TRUE,"GENERAL";"TAB3",#N/A,TRUE,"GENERAL";"TAB4",#N/A,TRUE,"GENERAL";"TAB5",#N/A,TRUE,"GENERAL"}</definedName>
    <definedName name="aqaq" localSheetId="10" hidden="1">{"TAB1",#N/A,TRUE,"GENERAL";"TAB2",#N/A,TRUE,"GENERAL";"TAB3",#N/A,TRUE,"GENERAL";"TAB4",#N/A,TRUE,"GENERAL";"TAB5",#N/A,TRUE,"GENERAL"}</definedName>
    <definedName name="aqaq" hidden="1">{"TAB1",#N/A,TRUE,"GENERAL";"TAB2",#N/A,TRUE,"GENERAL";"TAB3",#N/A,TRUE,"GENERAL";"TAB4",#N/A,TRUE,"GENERAL";"TAB5",#N/A,TRUE,"GENERAL"}</definedName>
    <definedName name="_xlnm.Print_Area" localSheetId="0">'CANT OBRAS'!$B$3:$I$90</definedName>
    <definedName name="_xlnm.Print_Area" localSheetId="14">CANTIDADES!$A$1:$I$208</definedName>
    <definedName name="_xlnm.Print_Area" localSheetId="15">CRONOGRAMA!$B$2:$W$22</definedName>
    <definedName name="_xlnm.Print_Area" localSheetId="6">'GRUPO MGA'!$A$1:$P$17</definedName>
    <definedName name="_xlnm.Print_Area" localSheetId="10">INTERVENTORIA!$A$2:$H$58</definedName>
    <definedName name="_xlnm.Print_Area" localSheetId="1">'Ppto Oficial publicar Obra'!$B$2:$L$181</definedName>
    <definedName name="_xlnm.Print_Area" localSheetId="3">'PRESUPUESTO TOTAL  (prueba)'!$B$1:$I$75</definedName>
    <definedName name="_xlnm.Print_Area" localSheetId="4">'PRESUPUESTO TOTAL (2)'!$B$1:$I$75</definedName>
    <definedName name="_xlnm.Print_Area" localSheetId="11">'VALOR INTERVENTORÍA ADICIÓN'!$A$1:$J$76</definedName>
    <definedName name="_xlnm.Print_Area">#N/A</definedName>
    <definedName name="Arena" localSheetId="14">'[19]LISTADO DE MATERIALES Y EQUIPOS'!$B$9</definedName>
    <definedName name="Arena" localSheetId="10">'[20]LISTADO DE MATERIALES Y EQUIPOS'!$B$9</definedName>
    <definedName name="Arena">'[21]LISTADO DE MATERIALES Y EQUIPOS'!$B$9</definedName>
    <definedName name="armuve" localSheetId="14">CANTIDADES!ERR</definedName>
    <definedName name="armuve" localSheetId="6">'GRUPO MGA'!ERR</definedName>
    <definedName name="armuve" localSheetId="10">INTERVENTORIA!ERR</definedName>
    <definedName name="armuve">[0]!ERR</definedName>
    <definedName name="as" localSheetId="14">CANTIDADES!ERR</definedName>
    <definedName name="as" localSheetId="6">'GRUPO MGA'!ERR</definedName>
    <definedName name="as" localSheetId="10">INTERVENTORIA!ERR</definedName>
    <definedName name="as">[0]!ERR</definedName>
    <definedName name="ASB" localSheetId="14">[3]AASHTO!$A$8:$F$11</definedName>
    <definedName name="ASB" localSheetId="10">[11]AASHTO!$A$8:$F$11</definedName>
    <definedName name="ASB">[5]AASHTO!$A$8:$F$11</definedName>
    <definedName name="asd" localSheetId="14">#REF!</definedName>
    <definedName name="ASD" localSheetId="6" hidden="1">{"via1",#N/A,TRUE,"general";"via2",#N/A,TRUE,"general";"via3",#N/A,TRUE,"general"}</definedName>
    <definedName name="asd" localSheetId="10">#REF!</definedName>
    <definedName name="ASD" hidden="1">{"via1",#N/A,TRUE,"general";"via2",#N/A,TRUE,"general";"via3",#N/A,TRUE,"general"}</definedName>
    <definedName name="ASDA" localSheetId="14" hidden="1">{"via1",#N/A,TRUE,"general";"via2",#N/A,TRUE,"general";"via3",#N/A,TRUE,"general"}</definedName>
    <definedName name="ASDA" localSheetId="6" hidden="1">{"via1",#N/A,TRUE,"general";"via2",#N/A,TRUE,"general";"via3",#N/A,TRUE,"general"}</definedName>
    <definedName name="ASDA" localSheetId="10" hidden="1">{"via1",#N/A,TRUE,"general";"via2",#N/A,TRUE,"general";"via3",#N/A,TRUE,"general"}</definedName>
    <definedName name="ASDA" hidden="1">{"via1",#N/A,TRUE,"general";"via2",#N/A,TRUE,"general";"via3",#N/A,TRUE,"general"}</definedName>
    <definedName name="asdasd" localSheetId="14" hidden="1">{"TAB1",#N/A,TRUE,"GENERAL";"TAB2",#N/A,TRUE,"GENERAL";"TAB3",#N/A,TRUE,"GENERAL";"TAB4",#N/A,TRUE,"GENERAL";"TAB5",#N/A,TRUE,"GENERAL"}</definedName>
    <definedName name="asdasd" localSheetId="6" hidden="1">{"TAB1",#N/A,TRUE,"GENERAL";"TAB2",#N/A,TRUE,"GENERAL";"TAB3",#N/A,TRUE,"GENERAL";"TAB4",#N/A,TRUE,"GENERAL";"TAB5",#N/A,TRUE,"GENERAL"}</definedName>
    <definedName name="asdasd" localSheetId="10" hidden="1">{"TAB1",#N/A,TRUE,"GENERAL";"TAB2",#N/A,TRUE,"GENERAL";"TAB3",#N/A,TRUE,"GENERAL";"TAB4",#N/A,TRUE,"GENERAL";"TAB5",#N/A,TRUE,"GENERAL"}</definedName>
    <definedName name="asdasd" hidden="1">{"TAB1",#N/A,TRUE,"GENERAL";"TAB2",#N/A,TRUE,"GENERAL";"TAB3",#N/A,TRUE,"GENERAL";"TAB4",#N/A,TRUE,"GENERAL";"TAB5",#N/A,TRUE,"GENERAL"}</definedName>
    <definedName name="asdasdasdasd" localSheetId="14">#REF!</definedName>
    <definedName name="asdasdasdasd" localSheetId="6">#REF!</definedName>
    <definedName name="asdasdasdasd" localSheetId="10">#REF!</definedName>
    <definedName name="asdasdasdasd" localSheetId="5">#REF!</definedName>
    <definedName name="asdasdasdasd" localSheetId="3">#REF!</definedName>
    <definedName name="asdasdasdasd" localSheetId="4">#REF!</definedName>
    <definedName name="asdasdasdasd">#REF!</definedName>
    <definedName name="asdf" localSheetId="14" hidden="1">{"via1",#N/A,TRUE,"general";"via2",#N/A,TRUE,"general";"via3",#N/A,TRUE,"general"}</definedName>
    <definedName name="asdf" localSheetId="6" hidden="1">{"via1",#N/A,TRUE,"general";"via2",#N/A,TRUE,"general";"via3",#N/A,TRUE,"general"}</definedName>
    <definedName name="asdf" localSheetId="10" hidden="1">{"via1",#N/A,TRUE,"general";"via2",#N/A,TRUE,"general";"via3",#N/A,TRUE,"general"}</definedName>
    <definedName name="asdf" hidden="1">{"via1",#N/A,TRUE,"general";"via2",#N/A,TRUE,"general";"via3",#N/A,TRUE,"general"}</definedName>
    <definedName name="asdfa" localSheetId="14" hidden="1">{"via1",#N/A,TRUE,"general";"via2",#N/A,TRUE,"general";"via3",#N/A,TRUE,"general"}</definedName>
    <definedName name="asdfa" localSheetId="6" hidden="1">{"via1",#N/A,TRUE,"general";"via2",#N/A,TRUE,"general";"via3",#N/A,TRUE,"general"}</definedName>
    <definedName name="asdfa" localSheetId="10" hidden="1">{"via1",#N/A,TRUE,"general";"via2",#N/A,TRUE,"general";"via3",#N/A,TRUE,"general"}</definedName>
    <definedName name="asdfa" hidden="1">{"via1",#N/A,TRUE,"general";"via2",#N/A,TRUE,"general";"via3",#N/A,TRUE,"general"}</definedName>
    <definedName name="ASDFGHJKLÑ" localSheetId="14">CANTIDADES!ERR</definedName>
    <definedName name="ASDFGHJKLÑ" localSheetId="6">'GRUPO MGA'!ERR</definedName>
    <definedName name="ASDFGHJKLÑ" localSheetId="10">INTERVENTORIA!ERR</definedName>
    <definedName name="ASDFGHJKLÑ">[0]!ERR</definedName>
    <definedName name="asfasd" localSheetId="14" hidden="1">{"via1",#N/A,TRUE,"general";"via2",#N/A,TRUE,"general";"via3",#N/A,TRUE,"general"}</definedName>
    <definedName name="asfasd" localSheetId="6" hidden="1">{"via1",#N/A,TRUE,"general";"via2",#N/A,TRUE,"general";"via3",#N/A,TRUE,"general"}</definedName>
    <definedName name="asfasd" localSheetId="10" hidden="1">{"via1",#N/A,TRUE,"general";"via2",#N/A,TRUE,"general";"via3",#N/A,TRUE,"general"}</definedName>
    <definedName name="asfasd" hidden="1">{"via1",#N/A,TRUE,"general";"via2",#N/A,TRUE,"general";"via3",#N/A,TRUE,"general"}</definedName>
    <definedName name="asfasdl" localSheetId="14" hidden="1">{"via1",#N/A,TRUE,"general";"via2",#N/A,TRUE,"general";"via3",#N/A,TRUE,"general"}</definedName>
    <definedName name="asfasdl" localSheetId="6" hidden="1">{"via1",#N/A,TRUE,"general";"via2",#N/A,TRUE,"general";"via3",#N/A,TRUE,"general"}</definedName>
    <definedName name="asfasdl" localSheetId="10" hidden="1">{"via1",#N/A,TRUE,"general";"via2",#N/A,TRUE,"general";"via3",#N/A,TRUE,"general"}</definedName>
    <definedName name="asfasdl" hidden="1">{"via1",#N/A,TRUE,"general";"via2",#N/A,TRUE,"general";"via3",#N/A,TRUE,"general"}</definedName>
    <definedName name="asff" localSheetId="14" hidden="1">{"TAB1",#N/A,TRUE,"GENERAL";"TAB2",#N/A,TRUE,"GENERAL";"TAB3",#N/A,TRUE,"GENERAL";"TAB4",#N/A,TRUE,"GENERAL";"TAB5",#N/A,TRUE,"GENERAL"}</definedName>
    <definedName name="asff" localSheetId="6" hidden="1">{"TAB1",#N/A,TRUE,"GENERAL";"TAB2",#N/A,TRUE,"GENERAL";"TAB3",#N/A,TRUE,"GENERAL";"TAB4",#N/A,TRUE,"GENERAL";"TAB5",#N/A,TRUE,"GENERAL"}</definedName>
    <definedName name="asff" localSheetId="10" hidden="1">{"TAB1",#N/A,TRUE,"GENERAL";"TAB2",#N/A,TRUE,"GENERAL";"TAB3",#N/A,TRUE,"GENERAL";"TAB4",#N/A,TRUE,"GENERAL";"TAB5",#N/A,TRUE,"GENERAL"}</definedName>
    <definedName name="asff" hidden="1">{"TAB1",#N/A,TRUE,"GENERAL";"TAB2",#N/A,TRUE,"GENERAL";"TAB3",#N/A,TRUE,"GENERAL";"TAB4",#N/A,TRUE,"GENERAL";"TAB5",#N/A,TRUE,"GENERAL"}</definedName>
    <definedName name="asfghjoi" localSheetId="14" hidden="1">{"via1",#N/A,TRUE,"general";"via2",#N/A,TRUE,"general";"via3",#N/A,TRUE,"general"}</definedName>
    <definedName name="asfghjoi" localSheetId="6" hidden="1">{"via1",#N/A,TRUE,"general";"via2",#N/A,TRUE,"general";"via3",#N/A,TRUE,"general"}</definedName>
    <definedName name="asfghjoi" localSheetId="10" hidden="1">{"via1",#N/A,TRUE,"general";"via2",#N/A,TRUE,"general";"via3",#N/A,TRUE,"general"}</definedName>
    <definedName name="asfghjoi" hidden="1">{"via1",#N/A,TRUE,"general";"via2",#N/A,TRUE,"general";"via3",#N/A,TRUE,"general"}</definedName>
    <definedName name="askjdbcñajkb" localSheetId="10">[1]INSUMOS!#REF!</definedName>
    <definedName name="askjdbcñajkb" localSheetId="5">[2]INSUMOS!#REF!</definedName>
    <definedName name="askjdbcñajkb" localSheetId="3">[2]INSUMOS!#REF!</definedName>
    <definedName name="askjdbcñajkb" localSheetId="4">[2]INSUMOS!#REF!</definedName>
    <definedName name="askjdbcñajkb">[2]INSUMOS!#REF!</definedName>
    <definedName name="asojkdr" localSheetId="14" hidden="1">{"TAB1",#N/A,TRUE,"GENERAL";"TAB2",#N/A,TRUE,"GENERAL";"TAB3",#N/A,TRUE,"GENERAL";"TAB4",#N/A,TRUE,"GENERAL";"TAB5",#N/A,TRUE,"GENERAL"}</definedName>
    <definedName name="asojkdr" localSheetId="6" hidden="1">{"TAB1",#N/A,TRUE,"GENERAL";"TAB2",#N/A,TRUE,"GENERAL";"TAB3",#N/A,TRUE,"GENERAL";"TAB4",#N/A,TRUE,"GENERAL";"TAB5",#N/A,TRUE,"GENERAL"}</definedName>
    <definedName name="asojkdr" localSheetId="10" hidden="1">{"TAB1",#N/A,TRUE,"GENERAL";"TAB2",#N/A,TRUE,"GENERAL";"TAB3",#N/A,TRUE,"GENERAL";"TAB4",#N/A,TRUE,"GENERAL";"TAB5",#N/A,TRUE,"GENERAL"}</definedName>
    <definedName name="asojkdr" hidden="1">{"TAB1",#N/A,TRUE,"GENERAL";"TAB2",#N/A,TRUE,"GENERAL";"TAB3",#N/A,TRUE,"GENERAL";"TAB4",#N/A,TRUE,"GENERAL";"TAB5",#N/A,TRUE,"GENERAL"}</definedName>
    <definedName name="auto1" localSheetId="14">#REF!</definedName>
    <definedName name="auto1" localSheetId="6">#REF!</definedName>
    <definedName name="auto1" localSheetId="10">#REF!</definedName>
    <definedName name="auto1" localSheetId="5">#REF!</definedName>
    <definedName name="auto1" localSheetId="3">#REF!</definedName>
    <definedName name="auto1" localSheetId="4">#REF!</definedName>
    <definedName name="auto1">#REF!</definedName>
    <definedName name="auto123" localSheetId="14">#REF!</definedName>
    <definedName name="auto123" localSheetId="6">#REF!</definedName>
    <definedName name="auto123" localSheetId="10">#REF!</definedName>
    <definedName name="auto123" localSheetId="5">#REF!</definedName>
    <definedName name="auto123" localSheetId="3">#REF!</definedName>
    <definedName name="auto123" localSheetId="4">#REF!</definedName>
    <definedName name="auto123">#REF!</definedName>
    <definedName name="auto2" localSheetId="14">#REF!</definedName>
    <definedName name="auto2" localSheetId="6">#REF!</definedName>
    <definedName name="auto2" localSheetId="10">#REF!</definedName>
    <definedName name="auto2" localSheetId="5">#REF!</definedName>
    <definedName name="auto2" localSheetId="3">#REF!</definedName>
    <definedName name="auto2" localSheetId="4">#REF!</definedName>
    <definedName name="auto2">#REF!</definedName>
    <definedName name="AW" localSheetId="14">#REF!</definedName>
    <definedName name="AW" localSheetId="6">#REF!</definedName>
    <definedName name="AW" localSheetId="10">#REF!</definedName>
    <definedName name="AW" localSheetId="5">#REF!</definedName>
    <definedName name="AW" localSheetId="3">#REF!</definedName>
    <definedName name="AW" localSheetId="4">#REF!</definedName>
    <definedName name="AW">#REF!</definedName>
    <definedName name="Ayudante" localSheetId="14">'[19]LISTADO DE MATERIALES Y EQUIPOS'!$B$6</definedName>
    <definedName name="Ayudante" localSheetId="10">'[20]LISTADO DE MATERIALES Y EQUIPOS'!$B$6</definedName>
    <definedName name="Ayudante">'[21]LISTADO DE MATERIALES Y EQUIPOS'!$B$6</definedName>
    <definedName name="azaz" localSheetId="14" hidden="1">{"TAB1",#N/A,TRUE,"GENERAL";"TAB2",#N/A,TRUE,"GENERAL";"TAB3",#N/A,TRUE,"GENERAL";"TAB4",#N/A,TRUE,"GENERAL";"TAB5",#N/A,TRUE,"GENERAL"}</definedName>
    <definedName name="azaz" localSheetId="6" hidden="1">{"TAB1",#N/A,TRUE,"GENERAL";"TAB2",#N/A,TRUE,"GENERAL";"TAB3",#N/A,TRUE,"GENERAL";"TAB4",#N/A,TRUE,"GENERAL";"TAB5",#N/A,TRUE,"GENERAL"}</definedName>
    <definedName name="azaz" localSheetId="10" hidden="1">{"TAB1",#N/A,TRUE,"GENERAL";"TAB2",#N/A,TRUE,"GENERAL";"TAB3",#N/A,TRUE,"GENERAL";"TAB4",#N/A,TRUE,"GENERAL";"TAB5",#N/A,TRUE,"GENERAL"}</definedName>
    <definedName name="azaz" hidden="1">{"TAB1",#N/A,TRUE,"GENERAL";"TAB2",#N/A,TRUE,"GENERAL";"TAB3",#N/A,TRUE,"GENERAL";"TAB4",#N/A,TRUE,"GENERAL";"TAB5",#N/A,TRUE,"GENERAL"}</definedName>
    <definedName name="B" localSheetId="14">#REF!</definedName>
    <definedName name="B" localSheetId="6" hidden="1">{"via1",#N/A,TRUE,"general";"via2",#N/A,TRUE,"general";"via3",#N/A,TRUE,"general"}</definedName>
    <definedName name="B" localSheetId="10">#REF!</definedName>
    <definedName name="B" hidden="1">{"via1",#N/A,TRUE,"general";"via2",#N/A,TRUE,"general";"via3",#N/A,TRUE,"general"}</definedName>
    <definedName name="Base" localSheetId="14">#REF!</definedName>
    <definedName name="Base" localSheetId="6">#REF!</definedName>
    <definedName name="Base" localSheetId="10">#REF!</definedName>
    <definedName name="Base" localSheetId="5">#REF!</definedName>
    <definedName name="Base" localSheetId="3">#REF!</definedName>
    <definedName name="Base" localSheetId="4">#REF!</definedName>
    <definedName name="Base">#REF!</definedName>
    <definedName name="_xlnm.Database" localSheetId="14">#REF!</definedName>
    <definedName name="_xlnm.Database" localSheetId="6">#REF!</definedName>
    <definedName name="_xlnm.Database" localSheetId="10">#REF!</definedName>
    <definedName name="_xlnm.Database" localSheetId="5">#REF!</definedName>
    <definedName name="_xlnm.Database" localSheetId="3">#REF!</definedName>
    <definedName name="_xlnm.Database" localSheetId="4">#REF!</definedName>
    <definedName name="_xlnm.Database">#REF!</definedName>
    <definedName name="BB" localSheetId="14">CANTIDADES!ERR</definedName>
    <definedName name="BB" localSheetId="6">'GRUPO MGA'!ERR</definedName>
    <definedName name="BB" localSheetId="10">INTERVENTORIA!ERR</definedName>
    <definedName name="BB">[0]!ERR</definedName>
    <definedName name="bbb" localSheetId="14">#REF!</definedName>
    <definedName name="bbb" localSheetId="15">#REF!</definedName>
    <definedName name="bbb" localSheetId="6">#REF!</definedName>
    <definedName name="bbb" localSheetId="10">#REF!</definedName>
    <definedName name="bbb" localSheetId="5">#REF!</definedName>
    <definedName name="bbb" localSheetId="3">#REF!</definedName>
    <definedName name="bbb" localSheetId="4">#REF!</definedName>
    <definedName name="bbb">#REF!</definedName>
    <definedName name="bbbbbb" localSheetId="14" hidden="1">{"via1",#N/A,TRUE,"general";"via2",#N/A,TRUE,"general";"via3",#N/A,TRUE,"general"}</definedName>
    <definedName name="bbbbbb" localSheetId="6" hidden="1">{"via1",#N/A,TRUE,"general";"via2",#N/A,TRUE,"general";"via3",#N/A,TRUE,"general"}</definedName>
    <definedName name="bbbbbb" localSheetId="10" hidden="1">{"via1",#N/A,TRUE,"general";"via2",#N/A,TRUE,"general";"via3",#N/A,TRUE,"general"}</definedName>
    <definedName name="bbbbbb" hidden="1">{"via1",#N/A,TRUE,"general";"via2",#N/A,TRUE,"general";"via3",#N/A,TRUE,"general"}</definedName>
    <definedName name="bbbbbh" localSheetId="14" hidden="1">{"TAB1",#N/A,TRUE,"GENERAL";"TAB2",#N/A,TRUE,"GENERAL";"TAB3",#N/A,TRUE,"GENERAL";"TAB4",#N/A,TRUE,"GENERAL";"TAB5",#N/A,TRUE,"GENERAL"}</definedName>
    <definedName name="bbbbbh" localSheetId="6" hidden="1">{"TAB1",#N/A,TRUE,"GENERAL";"TAB2",#N/A,TRUE,"GENERAL";"TAB3",#N/A,TRUE,"GENERAL";"TAB4",#N/A,TRUE,"GENERAL";"TAB5",#N/A,TRUE,"GENERAL"}</definedName>
    <definedName name="bbbbbh" localSheetId="10" hidden="1">{"TAB1",#N/A,TRUE,"GENERAL";"TAB2",#N/A,TRUE,"GENERAL";"TAB3",#N/A,TRUE,"GENERAL";"TAB4",#N/A,TRUE,"GENERAL";"TAB5",#N/A,TRUE,"GENERAL"}</definedName>
    <definedName name="bbbbbh" hidden="1">{"TAB1",#N/A,TRUE,"GENERAL";"TAB2",#N/A,TRUE,"GENERAL";"TAB3",#N/A,TRUE,"GENERAL";"TAB4",#N/A,TRUE,"GENERAL";"TAB5",#N/A,TRUE,"GENERAL"}</definedName>
    <definedName name="bbd" localSheetId="14" hidden="1">{"TAB1",#N/A,TRUE,"GENERAL";"TAB2",#N/A,TRUE,"GENERAL";"TAB3",#N/A,TRUE,"GENERAL";"TAB4",#N/A,TRUE,"GENERAL";"TAB5",#N/A,TRUE,"GENERAL"}</definedName>
    <definedName name="bbd" localSheetId="6" hidden="1">{"TAB1",#N/A,TRUE,"GENERAL";"TAB2",#N/A,TRUE,"GENERAL";"TAB3",#N/A,TRUE,"GENERAL";"TAB4",#N/A,TRUE,"GENERAL";"TAB5",#N/A,TRUE,"GENERAL"}</definedName>
    <definedName name="bbd" localSheetId="10" hidden="1">{"TAB1",#N/A,TRUE,"GENERAL";"TAB2",#N/A,TRUE,"GENERAL";"TAB3",#N/A,TRUE,"GENERAL";"TAB4",#N/A,TRUE,"GENERAL";"TAB5",#N/A,TRUE,"GENERAL"}</definedName>
    <definedName name="bbd" hidden="1">{"TAB1",#N/A,TRUE,"GENERAL";"TAB2",#N/A,TRUE,"GENERAL";"TAB3",#N/A,TRUE,"GENERAL";"TAB4",#N/A,TRUE,"GENERAL";"TAB5",#N/A,TRUE,"GENERAL"}</definedName>
    <definedName name="BCXBDFG" localSheetId="14" hidden="1">{"TAB1",#N/A,TRUE,"GENERAL";"TAB2",#N/A,TRUE,"GENERAL";"TAB3",#N/A,TRUE,"GENERAL";"TAB4",#N/A,TRUE,"GENERAL";"TAB5",#N/A,TRUE,"GENERAL"}</definedName>
    <definedName name="BCXBDFG" localSheetId="6" hidden="1">{"TAB1",#N/A,TRUE,"GENERAL";"TAB2",#N/A,TRUE,"GENERAL";"TAB3",#N/A,TRUE,"GENERAL";"TAB4",#N/A,TRUE,"GENERAL";"TAB5",#N/A,TRUE,"GENERAL"}</definedName>
    <definedName name="BCXBDFG" localSheetId="10" hidden="1">{"TAB1",#N/A,TRUE,"GENERAL";"TAB2",#N/A,TRUE,"GENERAL";"TAB3",#N/A,TRUE,"GENERAL";"TAB4",#N/A,TRUE,"GENERAL";"TAB5",#N/A,TRUE,"GENERAL"}</definedName>
    <definedName name="BCXBDFG" hidden="1">{"TAB1",#N/A,TRUE,"GENERAL";"TAB2",#N/A,TRUE,"GENERAL";"TAB3",#N/A,TRUE,"GENERAL";"TAB4",#N/A,TRUE,"GENERAL";"TAB5",#N/A,TRUE,"GENERAL"}</definedName>
    <definedName name="BDFB" localSheetId="14" hidden="1">{"via1",#N/A,TRUE,"general";"via2",#N/A,TRUE,"general";"via3",#N/A,TRUE,"general"}</definedName>
    <definedName name="BDFB" localSheetId="6" hidden="1">{"via1",#N/A,TRUE,"general";"via2",#N/A,TRUE,"general";"via3",#N/A,TRUE,"general"}</definedName>
    <definedName name="BDFB" localSheetId="10" hidden="1">{"via1",#N/A,TRUE,"general";"via2",#N/A,TRUE,"general";"via3",#N/A,TRUE,"general"}</definedName>
    <definedName name="BDFB" hidden="1">{"via1",#N/A,TRUE,"general";"via2",#N/A,TRUE,"general";"via3",#N/A,TRUE,"general"}</definedName>
    <definedName name="BDFGDG" localSheetId="14" hidden="1">{"TAB1",#N/A,TRUE,"GENERAL";"TAB2",#N/A,TRUE,"GENERAL";"TAB3",#N/A,TRUE,"GENERAL";"TAB4",#N/A,TRUE,"GENERAL";"TAB5",#N/A,TRUE,"GENERAL"}</definedName>
    <definedName name="BDFGDG" localSheetId="6" hidden="1">{"TAB1",#N/A,TRUE,"GENERAL";"TAB2",#N/A,TRUE,"GENERAL";"TAB3",#N/A,TRUE,"GENERAL";"TAB4",#N/A,TRUE,"GENERAL";"TAB5",#N/A,TRUE,"GENERAL"}</definedName>
    <definedName name="BDFGDG" localSheetId="10" hidden="1">{"TAB1",#N/A,TRUE,"GENERAL";"TAB2",#N/A,TRUE,"GENERAL";"TAB3",#N/A,TRUE,"GENERAL";"TAB4",#N/A,TRUE,"GENERAL";"TAB5",#N/A,TRUE,"GENERAL"}</definedName>
    <definedName name="BDFGDG" hidden="1">{"TAB1",#N/A,TRUE,"GENERAL";"TAB2",#N/A,TRUE,"GENERAL";"TAB3",#N/A,TRUE,"GENERAL";"TAB4",#N/A,TRUE,"GENERAL";"TAB5",#N/A,TRUE,"GENERAL"}</definedName>
    <definedName name="be" localSheetId="14" hidden="1">{"TAB1",#N/A,TRUE,"GENERAL";"TAB2",#N/A,TRUE,"GENERAL";"TAB3",#N/A,TRUE,"GENERAL";"TAB4",#N/A,TRUE,"GENERAL";"TAB5",#N/A,TRUE,"GENERAL"}</definedName>
    <definedName name="be" localSheetId="6" hidden="1">{"TAB1",#N/A,TRUE,"GENERAL";"TAB2",#N/A,TRUE,"GENERAL";"TAB3",#N/A,TRUE,"GENERAL";"TAB4",#N/A,TRUE,"GENERAL";"TAB5",#N/A,TRUE,"GENERAL"}</definedName>
    <definedName name="be" localSheetId="10" hidden="1">{"TAB1",#N/A,TRUE,"GENERAL";"TAB2",#N/A,TRUE,"GENERAL";"TAB3",#N/A,TRUE,"GENERAL";"TAB4",#N/A,TRUE,"GENERAL";"TAB5",#N/A,TRUE,"GENERAL"}</definedName>
    <definedName name="be" hidden="1">{"TAB1",#N/A,TRUE,"GENERAL";"TAB2",#N/A,TRUE,"GENERAL";"TAB3",#N/A,TRUE,"GENERAL";"TAB4",#N/A,TRUE,"GENERAL";"TAB5",#N/A,TRUE,"GENERAL"}</definedName>
    <definedName name="BEBEBEB" localSheetId="14">#REF!</definedName>
    <definedName name="BEBEBEB" localSheetId="15">#REF!</definedName>
    <definedName name="BEBEBEB" localSheetId="6">#REF!</definedName>
    <definedName name="BEBEBEB" localSheetId="10">#REF!</definedName>
    <definedName name="BEBEBEB" localSheetId="5">#REF!</definedName>
    <definedName name="BEBEBEB" localSheetId="3">#REF!</definedName>
    <definedName name="BEBEBEB" localSheetId="4">#REF!</definedName>
    <definedName name="BEBEBEB">#REF!</definedName>
    <definedName name="bfnfv" localSheetId="14" hidden="1">{"TAB1",#N/A,TRUE,"GENERAL";"TAB2",#N/A,TRUE,"GENERAL";"TAB3",#N/A,TRUE,"GENERAL";"TAB4",#N/A,TRUE,"GENERAL";"TAB5",#N/A,TRUE,"GENERAL"}</definedName>
    <definedName name="bfnfv" localSheetId="6" hidden="1">{"TAB1",#N/A,TRUE,"GENERAL";"TAB2",#N/A,TRUE,"GENERAL";"TAB3",#N/A,TRUE,"GENERAL";"TAB4",#N/A,TRUE,"GENERAL";"TAB5",#N/A,TRUE,"GENERAL"}</definedName>
    <definedName name="bfnfv" localSheetId="10" hidden="1">{"TAB1",#N/A,TRUE,"GENERAL";"TAB2",#N/A,TRUE,"GENERAL";"TAB3",#N/A,TRUE,"GENERAL";"TAB4",#N/A,TRUE,"GENERAL";"TAB5",#N/A,TRUE,"GENERAL"}</definedName>
    <definedName name="bfnfv" hidden="1">{"TAB1",#N/A,TRUE,"GENERAL";"TAB2",#N/A,TRUE,"GENERAL";"TAB3",#N/A,TRUE,"GENERAL";"TAB4",#N/A,TRUE,"GENERAL";"TAB5",#N/A,TRUE,"GENERAL"}</definedName>
    <definedName name="bgb" localSheetId="14" hidden="1">{"TAB1",#N/A,TRUE,"GENERAL";"TAB2",#N/A,TRUE,"GENERAL";"TAB3",#N/A,TRUE,"GENERAL";"TAB4",#N/A,TRUE,"GENERAL";"TAB5",#N/A,TRUE,"GENERAL"}</definedName>
    <definedName name="bgb" localSheetId="6" hidden="1">{"TAB1",#N/A,TRUE,"GENERAL";"TAB2",#N/A,TRUE,"GENERAL";"TAB3",#N/A,TRUE,"GENERAL";"TAB4",#N/A,TRUE,"GENERAL";"TAB5",#N/A,TRUE,"GENERAL"}</definedName>
    <definedName name="bgb" localSheetId="10" hidden="1">{"TAB1",#N/A,TRUE,"GENERAL";"TAB2",#N/A,TRUE,"GENERAL";"TAB3",#N/A,TRUE,"GENERAL";"TAB4",#N/A,TRUE,"GENERAL";"TAB5",#N/A,TRUE,"GENERAL"}</definedName>
    <definedName name="bgb" hidden="1">{"TAB1",#N/A,TRUE,"GENERAL";"TAB2",#N/A,TRUE,"GENERAL";"TAB3",#N/A,TRUE,"GENERAL";"TAB4",#N/A,TRUE,"GENERAL";"TAB5",#N/A,TRUE,"GENERAL"}</definedName>
    <definedName name="BGDGFRT" localSheetId="14" hidden="1">{"via1",#N/A,TRUE,"general";"via2",#N/A,TRUE,"general";"via3",#N/A,TRUE,"general"}</definedName>
    <definedName name="BGDGFRT" localSheetId="6" hidden="1">{"via1",#N/A,TRUE,"general";"via2",#N/A,TRUE,"general";"via3",#N/A,TRUE,"general"}</definedName>
    <definedName name="BGDGFRT" localSheetId="10" hidden="1">{"via1",#N/A,TRUE,"general";"via2",#N/A,TRUE,"general";"via3",#N/A,TRUE,"general"}</definedName>
    <definedName name="BGDGFRT" hidden="1">{"via1",#N/A,TRUE,"general";"via2",#N/A,TRUE,"general";"via3",#N/A,TRUE,"general"}</definedName>
    <definedName name="BGFBFH" localSheetId="14" hidden="1">{"via1",#N/A,TRUE,"general";"via2",#N/A,TRUE,"general";"via3",#N/A,TRUE,"general"}</definedName>
    <definedName name="BGFBFH" localSheetId="6" hidden="1">{"via1",#N/A,TRUE,"general";"via2",#N/A,TRUE,"general";"via3",#N/A,TRUE,"general"}</definedName>
    <definedName name="BGFBFH" localSheetId="10" hidden="1">{"via1",#N/A,TRUE,"general";"via2",#N/A,TRUE,"general";"via3",#N/A,TRUE,"general"}</definedName>
    <definedName name="BGFBFH" hidden="1">{"via1",#N/A,TRUE,"general";"via2",#N/A,TRUE,"general";"via3",#N/A,TRUE,"general"}</definedName>
    <definedName name="bgvfcdx" localSheetId="14" hidden="1">{"via1",#N/A,TRUE,"general";"via2",#N/A,TRUE,"general";"via3",#N/A,TRUE,"general"}</definedName>
    <definedName name="bgvfcdx" localSheetId="6" hidden="1">{"via1",#N/A,TRUE,"general";"via2",#N/A,TRUE,"general";"via3",#N/A,TRUE,"general"}</definedName>
    <definedName name="bgvfcdx" localSheetId="10" hidden="1">{"via1",#N/A,TRUE,"general";"via2",#N/A,TRUE,"general";"via3",#N/A,TRUE,"general"}</definedName>
    <definedName name="bgvfcdx" hidden="1">{"via1",#N/A,TRUE,"general";"via2",#N/A,TRUE,"general";"via3",#N/A,TRUE,"general"}</definedName>
    <definedName name="Bloque" localSheetId="14">'[19]LISTADO DE MATERIALES Y EQUIPOS'!$B$19</definedName>
    <definedName name="Bloque" localSheetId="10">'[20]LISTADO DE MATERIALES Y EQUIPOS'!$B$19</definedName>
    <definedName name="Bloque">'[21]LISTADO DE MATERIALES Y EQUIPOS'!$B$19</definedName>
    <definedName name="bn" localSheetId="14">#REF!</definedName>
    <definedName name="bn" localSheetId="6">#REF!</definedName>
    <definedName name="bn" localSheetId="10">#REF!</definedName>
    <definedName name="bn" localSheetId="5">#REF!</definedName>
    <definedName name="bn" localSheetId="3">#REF!</definedName>
    <definedName name="bn" localSheetId="4">#REF!</definedName>
    <definedName name="bn">#REF!</definedName>
    <definedName name="BORDE1">#N/A</definedName>
    <definedName name="BQBQBQBQBQB" localSheetId="14">#REF!</definedName>
    <definedName name="BQBQBQBQBQB" localSheetId="15">#REF!</definedName>
    <definedName name="BQBQBQBQBQB" localSheetId="6">#REF!</definedName>
    <definedName name="BQBQBQBQBQB" localSheetId="10">#REF!</definedName>
    <definedName name="BQBQBQBQBQB" localSheetId="5">#REF!</definedName>
    <definedName name="BQBQBQBQBQB" localSheetId="3">#REF!</definedName>
    <definedName name="BQBQBQBQBQB" localSheetId="4">#REF!</definedName>
    <definedName name="BQBQBQBQBQB">#REF!</definedName>
    <definedName name="br" localSheetId="14" hidden="1">{"TAB1",#N/A,TRUE,"GENERAL";"TAB2",#N/A,TRUE,"GENERAL";"TAB3",#N/A,TRUE,"GENERAL";"TAB4",#N/A,TRUE,"GENERAL";"TAB5",#N/A,TRUE,"GENERAL"}</definedName>
    <definedName name="br" localSheetId="6" hidden="1">{"TAB1",#N/A,TRUE,"GENERAL";"TAB2",#N/A,TRUE,"GENERAL";"TAB3",#N/A,TRUE,"GENERAL";"TAB4",#N/A,TRUE,"GENERAL";"TAB5",#N/A,TRUE,"GENERAL"}</definedName>
    <definedName name="br" localSheetId="10" hidden="1">{"TAB1",#N/A,TRUE,"GENERAL";"TAB2",#N/A,TRUE,"GENERAL";"TAB3",#N/A,TRUE,"GENERAL";"TAB4",#N/A,TRUE,"GENERAL";"TAB5",#N/A,TRUE,"GENERAL"}</definedName>
    <definedName name="br" hidden="1">{"TAB1",#N/A,TRUE,"GENERAL";"TAB2",#N/A,TRUE,"GENERAL";"TAB3",#N/A,TRUE,"GENERAL";"TAB4",#N/A,TRUE,"GENERAL";"TAB5",#N/A,TRUE,"GENERAL"}</definedName>
    <definedName name="Breaker_15_amp" localSheetId="14">'[19]LISTADO DE MATERIALES Y EQUIPOS'!$B$96</definedName>
    <definedName name="Breaker_15_amp" localSheetId="10">'[20]LISTADO DE MATERIALES Y EQUIPOS'!$B$96</definedName>
    <definedName name="Breaker_15_amp">'[21]LISTADO DE MATERIALES Y EQUIPOS'!$B$96</definedName>
    <definedName name="breaker_20_amp" localSheetId="14">'[19]LISTADO DE MATERIALES Y EQUIPOS'!$B$97</definedName>
    <definedName name="breaker_20_amp" localSheetId="10">'[20]LISTADO DE MATERIALES Y EQUIPOS'!$B$97</definedName>
    <definedName name="breaker_20_amp">'[21]LISTADO DE MATERIALES Y EQUIPOS'!$B$97</definedName>
    <definedName name="bsb" localSheetId="14" hidden="1">{"via1",#N/A,TRUE,"general";"via2",#N/A,TRUE,"general";"via3",#N/A,TRUE,"general"}</definedName>
    <definedName name="bsb" localSheetId="6" hidden="1">{"via1",#N/A,TRUE,"general";"via2",#N/A,TRUE,"general";"via3",#N/A,TRUE,"general"}</definedName>
    <definedName name="bsb" localSheetId="10" hidden="1">{"via1",#N/A,TRUE,"general";"via2",#N/A,TRUE,"general";"via3",#N/A,TRUE,"general"}</definedName>
    <definedName name="bsb" hidden="1">{"via1",#N/A,TRUE,"general";"via2",#N/A,TRUE,"general";"via3",#N/A,TRUE,"general"}</definedName>
    <definedName name="bspoi" localSheetId="14" hidden="1">{"TAB1",#N/A,TRUE,"GENERAL";"TAB2",#N/A,TRUE,"GENERAL";"TAB3",#N/A,TRUE,"GENERAL";"TAB4",#N/A,TRUE,"GENERAL";"TAB5",#N/A,TRUE,"GENERAL"}</definedName>
    <definedName name="bspoi" localSheetId="6" hidden="1">{"TAB1",#N/A,TRUE,"GENERAL";"TAB2",#N/A,TRUE,"GENERAL";"TAB3",#N/A,TRUE,"GENERAL";"TAB4",#N/A,TRUE,"GENERAL";"TAB5",#N/A,TRUE,"GENERAL"}</definedName>
    <definedName name="bspoi" localSheetId="10" hidden="1">{"TAB1",#N/A,TRUE,"GENERAL";"TAB2",#N/A,TRUE,"GENERAL";"TAB3",#N/A,TRUE,"GENERAL";"TAB4",#N/A,TRUE,"GENERAL";"TAB5",#N/A,TRUE,"GENERAL"}</definedName>
    <definedName name="bspoi" hidden="1">{"TAB1",#N/A,TRUE,"GENERAL";"TAB2",#N/A,TRUE,"GENERAL";"TAB3",#N/A,TRUE,"GENERAL";"TAB4",#N/A,TRUE,"GENERAL";"TAB5",#N/A,TRUE,"GENERAL"}</definedName>
    <definedName name="bt" localSheetId="14" hidden="1">{"via1",#N/A,TRUE,"general";"via2",#N/A,TRUE,"general";"via3",#N/A,TRUE,"general"}</definedName>
    <definedName name="bt" localSheetId="6" hidden="1">{"via1",#N/A,TRUE,"general";"via2",#N/A,TRUE,"general";"via3",#N/A,TRUE,"general"}</definedName>
    <definedName name="bt" localSheetId="10" hidden="1">{"via1",#N/A,TRUE,"general";"via2",#N/A,TRUE,"general";"via3",#N/A,TRUE,"general"}</definedName>
    <definedName name="bt" hidden="1">{"via1",#N/A,TRUE,"general";"via2",#N/A,TRUE,"general";"via3",#N/A,TRUE,"general"}</definedName>
    <definedName name="BTYJHTR" localSheetId="14" hidden="1">{"TAB1",#N/A,TRUE,"GENERAL";"TAB2",#N/A,TRUE,"GENERAL";"TAB3",#N/A,TRUE,"GENERAL";"TAB4",#N/A,TRUE,"GENERAL";"TAB5",#N/A,TRUE,"GENERAL"}</definedName>
    <definedName name="BTYJHTR" localSheetId="6" hidden="1">{"TAB1",#N/A,TRUE,"GENERAL";"TAB2",#N/A,TRUE,"GENERAL";"TAB3",#N/A,TRUE,"GENERAL";"TAB4",#N/A,TRUE,"GENERAL";"TAB5",#N/A,TRUE,"GENERAL"}</definedName>
    <definedName name="BTYJHTR" localSheetId="10" hidden="1">{"TAB1",#N/A,TRUE,"GENERAL";"TAB2",#N/A,TRUE,"GENERAL";"TAB3",#N/A,TRUE,"GENERAL";"TAB4",#N/A,TRUE,"GENERAL";"TAB5",#N/A,TRUE,"GENERAL"}</definedName>
    <definedName name="BTYJHTR" hidden="1">{"TAB1",#N/A,TRUE,"GENERAL";"TAB2",#N/A,TRUE,"GENERAL";"TAB3",#N/A,TRUE,"GENERAL";"TAB4",#N/A,TRUE,"GENERAL";"TAB5",#N/A,TRUE,"GENERAL"}</definedName>
    <definedName name="bvbc" localSheetId="14" hidden="1">{"TAB1",#N/A,TRUE,"GENERAL";"TAB2",#N/A,TRUE,"GENERAL";"TAB3",#N/A,TRUE,"GENERAL";"TAB4",#N/A,TRUE,"GENERAL";"TAB5",#N/A,TRUE,"GENERAL"}</definedName>
    <definedName name="bvbc" localSheetId="6" hidden="1">{"TAB1",#N/A,TRUE,"GENERAL";"TAB2",#N/A,TRUE,"GENERAL";"TAB3",#N/A,TRUE,"GENERAL";"TAB4",#N/A,TRUE,"GENERAL";"TAB5",#N/A,TRUE,"GENERAL"}</definedName>
    <definedName name="bvbc" localSheetId="10" hidden="1">{"TAB1",#N/A,TRUE,"GENERAL";"TAB2",#N/A,TRUE,"GENERAL";"TAB3",#N/A,TRUE,"GENERAL";"TAB4",#N/A,TRUE,"GENERAL";"TAB5",#N/A,TRUE,"GENERAL"}</definedName>
    <definedName name="bvbc" hidden="1">{"TAB1",#N/A,TRUE,"GENERAL";"TAB2",#N/A,TRUE,"GENERAL";"TAB3",#N/A,TRUE,"GENERAL";"TAB4",#N/A,TRUE,"GENERAL";"TAB5",#N/A,TRUE,"GENERAL"}</definedName>
    <definedName name="bvcb" localSheetId="14" hidden="1">{"via1",#N/A,TRUE,"general";"via2",#N/A,TRUE,"general";"via3",#N/A,TRUE,"general"}</definedName>
    <definedName name="bvcb" localSheetId="6" hidden="1">{"via1",#N/A,TRUE,"general";"via2",#N/A,TRUE,"general";"via3",#N/A,TRUE,"general"}</definedName>
    <definedName name="bvcb" localSheetId="10" hidden="1">{"via1",#N/A,TRUE,"general";"via2",#N/A,TRUE,"general";"via3",#N/A,TRUE,"general"}</definedName>
    <definedName name="bvcb" hidden="1">{"via1",#N/A,TRUE,"general";"via2",#N/A,TRUE,"general";"via3",#N/A,TRUE,"general"}</definedName>
    <definedName name="bvn" localSheetId="14" hidden="1">{"via1",#N/A,TRUE,"general";"via2",#N/A,TRUE,"general";"via3",#N/A,TRUE,"general"}</definedName>
    <definedName name="bvn" localSheetId="6" hidden="1">{"via1",#N/A,TRUE,"general";"via2",#N/A,TRUE,"general";"via3",#N/A,TRUE,"general"}</definedName>
    <definedName name="bvn" localSheetId="10" hidden="1">{"via1",#N/A,TRUE,"general";"via2",#N/A,TRUE,"general";"via3",#N/A,TRUE,"general"}</definedName>
    <definedName name="bvn" hidden="1">{"via1",#N/A,TRUE,"general";"via2",#N/A,TRUE,"general";"via3",#N/A,TRUE,"general"}</definedName>
    <definedName name="BWBBWB" localSheetId="14">#REF!</definedName>
    <definedName name="BWBBWB" localSheetId="15">#REF!</definedName>
    <definedName name="BWBBWB" localSheetId="6">#REF!</definedName>
    <definedName name="BWBBWB" localSheetId="10">#REF!</definedName>
    <definedName name="BWBBWB" localSheetId="5">#REF!</definedName>
    <definedName name="BWBBWB" localSheetId="3">#REF!</definedName>
    <definedName name="BWBBWB" localSheetId="4">#REF!</definedName>
    <definedName name="BWBBWB">#REF!</definedName>
    <definedName name="by" localSheetId="14" hidden="1">{"via1",#N/A,TRUE,"general";"via2",#N/A,TRUE,"general";"via3",#N/A,TRUE,"general"}</definedName>
    <definedName name="by" localSheetId="6" hidden="1">{"via1",#N/A,TRUE,"general";"via2",#N/A,TRUE,"general";"via3",#N/A,TRUE,"general"}</definedName>
    <definedName name="by" localSheetId="10" hidden="1">{"via1",#N/A,TRUE,"general";"via2",#N/A,TRUE,"general";"via3",#N/A,TRUE,"general"}</definedName>
    <definedName name="by" hidden="1">{"via1",#N/A,TRUE,"general";"via2",#N/A,TRUE,"general";"via3",#N/A,TRUE,"general"}</definedName>
    <definedName name="C_" localSheetId="14">#REF!</definedName>
    <definedName name="C_" localSheetId="6">#REF!</definedName>
    <definedName name="C_" localSheetId="10">#REF!</definedName>
    <definedName name="C_" localSheetId="5">#REF!</definedName>
    <definedName name="C_" localSheetId="3">#REF!</definedName>
    <definedName name="C_" localSheetId="4">#REF!</definedName>
    <definedName name="C_">#REF!</definedName>
    <definedName name="Cable__10" localSheetId="14">'[19]LISTADO DE MATERIALES Y EQUIPOS'!$B$93</definedName>
    <definedName name="Cable__10" localSheetId="10">'[20]LISTADO DE MATERIALES Y EQUIPOS'!$B$93</definedName>
    <definedName name="Cable__10">'[21]LISTADO DE MATERIALES Y EQUIPOS'!$B$93</definedName>
    <definedName name="Cable__12" localSheetId="14">'[19]LISTADO DE MATERIALES Y EQUIPOS'!$B$94</definedName>
    <definedName name="Cable__12" localSheetId="10">'[20]LISTADO DE MATERIALES Y EQUIPOS'!$B$94</definedName>
    <definedName name="Cable__12">'[21]LISTADO DE MATERIALES Y EQUIPOS'!$B$94</definedName>
    <definedName name="Cable__14" localSheetId="14">'[19]LISTADO DE MATERIALES Y EQUIPOS'!$B$95</definedName>
    <definedName name="Cable__14" localSheetId="10">'[20]LISTADO DE MATERIALES Y EQUIPOS'!$B$95</definedName>
    <definedName name="Cable__14">'[21]LISTADO DE MATERIALES Y EQUIPOS'!$B$95</definedName>
    <definedName name="Caja_hexagonal_pvc" localSheetId="14">'[19]LISTADO DE MATERIALES Y EQUIPOS'!$B$124</definedName>
    <definedName name="Caja_hexagonal_pvc" localSheetId="10">'[20]LISTADO DE MATERIALES Y EQUIPOS'!$B$124</definedName>
    <definedName name="Caja_hexagonal_pvc">'[21]LISTADO DE MATERIALES Y EQUIPOS'!$B$124</definedName>
    <definedName name="cancha" localSheetId="14">#REF!</definedName>
    <definedName name="cancha" localSheetId="6">#REF!</definedName>
    <definedName name="cancha" localSheetId="10">#REF!</definedName>
    <definedName name="cancha" localSheetId="5">#REF!</definedName>
    <definedName name="cancha" localSheetId="3">#REF!</definedName>
    <definedName name="cancha" localSheetId="4">#REF!</definedName>
    <definedName name="cancha">#REF!</definedName>
    <definedName name="CANT" localSheetId="14">#REF!</definedName>
    <definedName name="CANT" localSheetId="6">#REF!</definedName>
    <definedName name="CANT" localSheetId="10">#REF!</definedName>
    <definedName name="CANT" localSheetId="5">#REF!</definedName>
    <definedName name="CANT" localSheetId="3">#REF!</definedName>
    <definedName name="CANT" localSheetId="4">#REF!</definedName>
    <definedName name="CANT">#REF!</definedName>
    <definedName name="CAP" localSheetId="14">#REF!</definedName>
    <definedName name="CAP" localSheetId="6">#REF!</definedName>
    <definedName name="CAP" localSheetId="10">#REF!</definedName>
    <definedName name="CAP" localSheetId="5">#REF!</definedName>
    <definedName name="CAP" localSheetId="3">#REF!</definedName>
    <definedName name="CAP" localSheetId="4">#REF!</definedName>
    <definedName name="CAP">#REF!</definedName>
    <definedName name="capilla" localSheetId="14">#REF!</definedName>
    <definedName name="capilla" localSheetId="15">#REF!</definedName>
    <definedName name="capilla" localSheetId="6">#REF!</definedName>
    <definedName name="capilla" localSheetId="10">#REF!</definedName>
    <definedName name="capilla" localSheetId="5">#REF!</definedName>
    <definedName name="capilla" localSheetId="3">#REF!</definedName>
    <definedName name="capilla" localSheetId="4">#REF!</definedName>
    <definedName name="capilla">#REF!</definedName>
    <definedName name="ccccc" localSheetId="14" hidden="1">{"TAB1",#N/A,TRUE,"GENERAL";"TAB2",#N/A,TRUE,"GENERAL";"TAB3",#N/A,TRUE,"GENERAL";"TAB4",#N/A,TRUE,"GENERAL";"TAB5",#N/A,TRUE,"GENERAL"}</definedName>
    <definedName name="ccccc" localSheetId="6" hidden="1">{"TAB1",#N/A,TRUE,"GENERAL";"TAB2",#N/A,TRUE,"GENERAL";"TAB3",#N/A,TRUE,"GENERAL";"TAB4",#N/A,TRUE,"GENERAL";"TAB5",#N/A,TRUE,"GENERAL"}</definedName>
    <definedName name="ccccc" localSheetId="10" hidden="1">{"TAB1",#N/A,TRUE,"GENERAL";"TAB2",#N/A,TRUE,"GENERAL";"TAB3",#N/A,TRUE,"GENERAL";"TAB4",#N/A,TRUE,"GENERAL";"TAB5",#N/A,TRUE,"GENERAL"}</definedName>
    <definedName name="ccccc" hidden="1">{"TAB1",#N/A,TRUE,"GENERAL";"TAB2",#N/A,TRUE,"GENERAL";"TAB3",#N/A,TRUE,"GENERAL";"TAB4",#N/A,TRUE,"GENERAL";"TAB5",#N/A,TRUE,"GENERAL"}</definedName>
    <definedName name="CCCCCC" localSheetId="14">'[40]A. P. U.'!#REF!</definedName>
    <definedName name="CCCCCC" localSheetId="10">'[41]A. P. U.'!#REF!</definedName>
    <definedName name="ccto210" localSheetId="14">#REF!</definedName>
    <definedName name="ccto210" localSheetId="15">#REF!</definedName>
    <definedName name="ccto210" localSheetId="6">#REF!</definedName>
    <definedName name="ccto210" localSheetId="10">#REF!</definedName>
    <definedName name="ccto210" localSheetId="5">#REF!</definedName>
    <definedName name="ccto210" localSheetId="3">#REF!</definedName>
    <definedName name="ccto210" localSheetId="4">#REF!</definedName>
    <definedName name="ccto210">#REF!</definedName>
    <definedName name="cd" localSheetId="14">[42]Hoja1!$C$81</definedName>
    <definedName name="cd" localSheetId="10">[43]Hoja1!$C$81</definedName>
    <definedName name="cd">[44]Hoja1!$C$81</definedName>
    <definedName name="cdcdc" localSheetId="14" hidden="1">{"via1",#N/A,TRUE,"general";"via2",#N/A,TRUE,"general";"via3",#N/A,TRUE,"general"}</definedName>
    <definedName name="cdcdc" localSheetId="6" hidden="1">{"via1",#N/A,TRUE,"general";"via2",#N/A,TRUE,"general";"via3",#N/A,TRUE,"general"}</definedName>
    <definedName name="cdcdc" localSheetId="10" hidden="1">{"via1",#N/A,TRUE,"general";"via2",#N/A,TRUE,"general";"via3",#N/A,TRUE,"general"}</definedName>
    <definedName name="cdcdc" hidden="1">{"via1",#N/A,TRUE,"general";"via2",#N/A,TRUE,"general";"via3",#N/A,TRUE,"general"}</definedName>
    <definedName name="CDctrl" localSheetId="14">[29]CDItem!$G$8</definedName>
    <definedName name="CDctrl" localSheetId="10">[30]CDItem!$G$8</definedName>
    <definedName name="CDctrl">[31]CDItem!$G$8</definedName>
    <definedName name="ceerf" localSheetId="14" hidden="1">{"TAB1",#N/A,TRUE,"GENERAL";"TAB2",#N/A,TRUE,"GENERAL";"TAB3",#N/A,TRUE,"GENERAL";"TAB4",#N/A,TRUE,"GENERAL";"TAB5",#N/A,TRUE,"GENERAL"}</definedName>
    <definedName name="ceerf" localSheetId="6" hidden="1">{"TAB1",#N/A,TRUE,"GENERAL";"TAB2",#N/A,TRUE,"GENERAL";"TAB3",#N/A,TRUE,"GENERAL";"TAB4",#N/A,TRUE,"GENERAL";"TAB5",#N/A,TRUE,"GENERAL"}</definedName>
    <definedName name="ceerf" localSheetId="10" hidden="1">{"TAB1",#N/A,TRUE,"GENERAL";"TAB2",#N/A,TRUE,"GENERAL";"TAB3",#N/A,TRUE,"GENERAL";"TAB4",#N/A,TRUE,"GENERAL";"TAB5",#N/A,TRUE,"GENERAL"}</definedName>
    <definedName name="ceerf" hidden="1">{"TAB1",#N/A,TRUE,"GENERAL";"TAB2",#N/A,TRUE,"GENERAL";"TAB3",#N/A,TRUE,"GENERAL";"TAB4",#N/A,TRUE,"GENERAL";"TAB5",#N/A,TRUE,"GENERAL"}</definedName>
    <definedName name="Cemento" localSheetId="10">'[20]LISTADO DE MATERIALES Y EQUIPOS'!$B$12</definedName>
    <definedName name="Cemento_Blanco" localSheetId="14">'[19]LISTADO DE MATERIALES Y EQUIPOS'!$B$11</definedName>
    <definedName name="Cemento_Blanco" localSheetId="10">'[20]LISTADO DE MATERIALES Y EQUIPOS'!$B$11</definedName>
    <definedName name="Cemento_Blanco">'[21]LISTADO DE MATERIALES Y EQUIPOS'!$B$11</definedName>
    <definedName name="CHAZO_PUNTILLA_ANCLAJES" localSheetId="14">'[19]LISTADO DE MATERIALES Y EQUIPOS'!$B$105</definedName>
    <definedName name="CHAZO_PUNTILLA_ANCLAJES" localSheetId="10">'[20]LISTADO DE MATERIALES Y EQUIPOS'!$B$105</definedName>
    <definedName name="CHAZO_PUNTILLA_ANCLAJES">'[21]LISTADO DE MATERIALES Y EQUIPOS'!$B$105</definedName>
    <definedName name="Cierrapuerta_hidraulico_ajustable_hasta_80_kilos" localSheetId="14">'[19]LISTADO DE MATERIALES Y EQUIPOS'!$B$90</definedName>
    <definedName name="Cierrapuerta_hidraulico_ajustable_hasta_80_kilos" localSheetId="10">'[20]LISTADO DE MATERIALES Y EQUIPOS'!$B$90</definedName>
    <definedName name="Cierrapuerta_hidraulico_ajustable_hasta_80_kilos">'[21]LISTADO DE MATERIALES Y EQUIPOS'!$B$90</definedName>
    <definedName name="CINTA_MALLA_ADHESIVA_X_90M" localSheetId="14">'[19]LISTADO DE MATERIALES Y EQUIPOS'!$B$107</definedName>
    <definedName name="CINTA_MALLA_ADHESIVA_X_90M" localSheetId="10">'[20]LISTADO DE MATERIALES Y EQUIPOS'!$B$107</definedName>
    <definedName name="CINTA_MALLA_ADHESIVA_X_90M">'[21]LISTADO DE MATERIALES Y EQUIPOS'!$B$107</definedName>
    <definedName name="Cod" localSheetId="14">#REF!</definedName>
    <definedName name="Cod" localSheetId="6">#REF!</definedName>
    <definedName name="Cod" localSheetId="10">#REF!</definedName>
    <definedName name="Cod" localSheetId="5">#REF!</definedName>
    <definedName name="Cod" localSheetId="3">#REF!</definedName>
    <definedName name="Cod" localSheetId="4">#REF!</definedName>
    <definedName name="Cod">#REF!</definedName>
    <definedName name="CODOS" localSheetId="14">#REF!</definedName>
    <definedName name="CODOS" localSheetId="6">#REF!</definedName>
    <definedName name="CODOS" localSheetId="10">#REF!</definedName>
    <definedName name="CODOS" localSheetId="5">#REF!</definedName>
    <definedName name="CODOS" localSheetId="3">#REF!</definedName>
    <definedName name="CODOS" localSheetId="4">#REF!</definedName>
    <definedName name="CODOS">#REF!</definedName>
    <definedName name="ColTap">'[10]Coloc. e Interc. Tapones'!$E$1:$E$65536</definedName>
    <definedName name="Combo_Sanitario_manantial_corona" localSheetId="14">'[19]LISTADO DE MATERIALES Y EQUIPOS'!$B$69</definedName>
    <definedName name="Combo_Sanitario_manantial_corona" localSheetId="10">'[20]LISTADO DE MATERIALES Y EQUIPOS'!$B$69</definedName>
    <definedName name="Combo_Sanitario_manantial_corona">'[21]LISTADO DE MATERIALES Y EQUIPOS'!$B$69</definedName>
    <definedName name="Conc.2000" localSheetId="14">'[19]APUS BASIC'!$G$165</definedName>
    <definedName name="Conc.2000" localSheetId="10">'[20]APUS BASIC'!$G$165</definedName>
    <definedName name="Conc.2000">'[21]APUS BASIC'!$G$165</definedName>
    <definedName name="Conc.2500" localSheetId="14">'[19]APUS BASIC'!$G$122</definedName>
    <definedName name="Conc.2500" localSheetId="10">'[20]APUS BASIC'!$G$122</definedName>
    <definedName name="Conc.2500">'[21]APUS BASIC'!$G$122</definedName>
    <definedName name="Conc.3000" localSheetId="14">'[19]APUS BASIC'!$G$80</definedName>
    <definedName name="Conc.3000" localSheetId="10">'[20]APUS BASIC'!$G$80</definedName>
    <definedName name="Conc.3000">'[21]APUS BASIC'!$G$80</definedName>
    <definedName name="COPIA" localSheetId="14">CANTIDADES!ERR</definedName>
    <definedName name="COPIA" localSheetId="6">'GRUPO MGA'!ERR</definedName>
    <definedName name="COPIA" localSheetId="10">INTERVENTORIA!ERR</definedName>
    <definedName name="COPIA">[0]!ERR</definedName>
    <definedName name="copiao4" localSheetId="14">CANTIDADES!ERR</definedName>
    <definedName name="copiao4" localSheetId="6">'GRUPO MGA'!ERR</definedName>
    <definedName name="copiao4" localSheetId="10">INTERVENTORIA!ERR</definedName>
    <definedName name="copiao4">[0]!ERR</definedName>
    <definedName name="corri" localSheetId="14">CANTIDADES!ERR</definedName>
    <definedName name="corri" localSheetId="6">'GRUPO MGA'!ERR</definedName>
    <definedName name="corri" localSheetId="10">INTERVENTORIA!ERR</definedName>
    <definedName name="corri">[0]!ERR</definedName>
    <definedName name="COSTODIRECTO" localSheetId="14">#REF!</definedName>
    <definedName name="COSTODIRECTO" localSheetId="6">#REF!</definedName>
    <definedName name="COSTODIRECTO" localSheetId="10">#REF!</definedName>
    <definedName name="COSTODIRECTO" localSheetId="5">#REF!</definedName>
    <definedName name="COSTODIRECTO" localSheetId="3">#REF!</definedName>
    <definedName name="COSTODIRECTO" localSheetId="4">#REF!</definedName>
    <definedName name="COSTODIRECTO">#REF!</definedName>
    <definedName name="COSTOS" localSheetId="14">[45]TARIFAS!$A$1:$F$52</definedName>
    <definedName name="COSTOS" localSheetId="10">[46]TARIFAS!$A$1:$F$52</definedName>
    <definedName name="COSTOS">[45]TARIFAS!$A$1:$F$52</definedName>
    <definedName name="_xlnm.Criteria" localSheetId="10">[1]INSUMOS!#REF!</definedName>
    <definedName name="_xlnm.Criteria" localSheetId="5">[2]INSUMOS!#REF!</definedName>
    <definedName name="_xlnm.Criteria" localSheetId="3">[2]INSUMOS!#REF!</definedName>
    <definedName name="_xlnm.Criteria" localSheetId="4">[2]INSUMOS!#REF!</definedName>
    <definedName name="_xlnm.Criteria">[2]INSUMOS!#REF!</definedName>
    <definedName name="Criterios_IM" localSheetId="10">[1]INSUMOS!#REF!</definedName>
    <definedName name="Criterios_IM" localSheetId="5">[2]INSUMOS!#REF!</definedName>
    <definedName name="Criterios_IM" localSheetId="3">[2]INSUMOS!#REF!</definedName>
    <definedName name="Criterios_IM" localSheetId="4">[2]INSUMOS!#REF!</definedName>
    <definedName name="Criterios_IM">[2]INSUMOS!#REF!</definedName>
    <definedName name="CTA" localSheetId="14">#REF!</definedName>
    <definedName name="CTA" localSheetId="6">#REF!</definedName>
    <definedName name="CTA" localSheetId="10">#REF!</definedName>
    <definedName name="CTA" localSheetId="5">#REF!</definedName>
    <definedName name="CTA" localSheetId="3">#REF!</definedName>
    <definedName name="CTA" localSheetId="4">#REF!</definedName>
    <definedName name="CTA">#REF!</definedName>
    <definedName name="CUAL" localSheetId="14">CANTIDADES!ERR</definedName>
    <definedName name="CUAL" localSheetId="6">'GRUPO MGA'!ERR</definedName>
    <definedName name="CUAL" localSheetId="10">INTERVENTORIA!ERR</definedName>
    <definedName name="CUAL">[0]!ERR</definedName>
    <definedName name="CUBS" localSheetId="14">#REF!</definedName>
    <definedName name="CUBS" localSheetId="6">#REF!</definedName>
    <definedName name="CUBS" localSheetId="10">#REF!</definedName>
    <definedName name="CUBS" localSheetId="5">#REF!</definedName>
    <definedName name="CUBS" localSheetId="3">#REF!</definedName>
    <definedName name="CUBS" localSheetId="4">#REF!</definedName>
    <definedName name="CUBS">#REF!</definedName>
    <definedName name="CUNET" localSheetId="14" hidden="1">{"via1",#N/A,TRUE,"general";"via2",#N/A,TRUE,"general";"via3",#N/A,TRUE,"general"}</definedName>
    <definedName name="CUNET" localSheetId="6" hidden="1">{"via1",#N/A,TRUE,"general";"via2",#N/A,TRUE,"general";"via3",#N/A,TRUE,"general"}</definedName>
    <definedName name="CUNET" localSheetId="10" hidden="1">{"via1",#N/A,TRUE,"general";"via2",#N/A,TRUE,"general";"via3",#N/A,TRUE,"general"}</definedName>
    <definedName name="CUNET" hidden="1">{"via1",#N/A,TRUE,"general";"via2",#N/A,TRUE,"general";"via3",#N/A,TRUE,"general"}</definedName>
    <definedName name="Curva_conduit_pvc_1_2" localSheetId="14">'[19]LISTADO DE MATERIALES Y EQUIPOS'!$B$123</definedName>
    <definedName name="Curva_conduit_pvc_1_2" localSheetId="10">'[20]LISTADO DE MATERIALES Y EQUIPOS'!$B$123</definedName>
    <definedName name="Curva_conduit_pvc_1_2">'[21]LISTADO DE MATERIALES Y EQUIPOS'!$B$123</definedName>
    <definedName name="cv" localSheetId="14">#REF!</definedName>
    <definedName name="cv" localSheetId="6">#REF!</definedName>
    <definedName name="cv" localSheetId="10">#REF!</definedName>
    <definedName name="cv" localSheetId="5">#REF!</definedName>
    <definedName name="cv" localSheetId="3">#REF!</definedName>
    <definedName name="cv" localSheetId="4">#REF!</definedName>
    <definedName name="cv">#REF!</definedName>
    <definedName name="CVa">'[10]Cambio de Valv.'!$E$1:$E$65536</definedName>
    <definedName name="cvfvd" localSheetId="14" hidden="1">{"via1",#N/A,TRUE,"general";"via2",#N/A,TRUE,"general";"via3",#N/A,TRUE,"general"}</definedName>
    <definedName name="cvfvd" localSheetId="6" hidden="1">{"via1",#N/A,TRUE,"general";"via2",#N/A,TRUE,"general";"via3",#N/A,TRUE,"general"}</definedName>
    <definedName name="cvfvd" localSheetId="10" hidden="1">{"via1",#N/A,TRUE,"general";"via2",#N/A,TRUE,"general";"via3",#N/A,TRUE,"general"}</definedName>
    <definedName name="cvfvd" hidden="1">{"via1",#N/A,TRUE,"general";"via2",#N/A,TRUE,"general";"via3",#N/A,TRUE,"general"}</definedName>
    <definedName name="cvn" localSheetId="14" hidden="1">{"TAB1",#N/A,TRUE,"GENERAL";"TAB2",#N/A,TRUE,"GENERAL";"TAB3",#N/A,TRUE,"GENERAL";"TAB4",#N/A,TRUE,"GENERAL";"TAB5",#N/A,TRUE,"GENERAL"}</definedName>
    <definedName name="cvn" localSheetId="6" hidden="1">{"TAB1",#N/A,TRUE,"GENERAL";"TAB2",#N/A,TRUE,"GENERAL";"TAB3",#N/A,TRUE,"GENERAL";"TAB4",#N/A,TRUE,"GENERAL";"TAB5",#N/A,TRUE,"GENERAL"}</definedName>
    <definedName name="cvn" localSheetId="10" hidden="1">{"TAB1",#N/A,TRUE,"GENERAL";"TAB2",#N/A,TRUE,"GENERAL";"TAB3",#N/A,TRUE,"GENERAL";"TAB4",#N/A,TRUE,"GENERAL";"TAB5",#N/A,TRUE,"GENERAL"}</definedName>
    <definedName name="cvn" hidden="1">{"TAB1",#N/A,TRUE,"GENERAL";"TAB2",#N/A,TRUE,"GENERAL";"TAB3",#N/A,TRUE,"GENERAL";"TAB4",#N/A,TRUE,"GENERAL";"TAB5",#N/A,TRUE,"GENERAL"}</definedName>
    <definedName name="CVXC" localSheetId="14" hidden="1">{"via1",#N/A,TRUE,"general";"via2",#N/A,TRUE,"general";"via3",#N/A,TRUE,"general"}</definedName>
    <definedName name="CVXC" localSheetId="6" hidden="1">{"via1",#N/A,TRUE,"general";"via2",#N/A,TRUE,"general";"via3",#N/A,TRUE,"general"}</definedName>
    <definedName name="CVXC" localSheetId="10" hidden="1">{"via1",#N/A,TRUE,"general";"via2",#N/A,TRUE,"general";"via3",#N/A,TRUE,"general"}</definedName>
    <definedName name="CVXC" hidden="1">{"via1",#N/A,TRUE,"general";"via2",#N/A,TRUE,"general";"via3",#N/A,TRUE,"general"}</definedName>
    <definedName name="D" localSheetId="14">#REF!</definedName>
    <definedName name="d" localSheetId="6" hidden="1">{"TAB1",#N/A,TRUE,"GENERAL";"TAB2",#N/A,TRUE,"GENERAL";"TAB3",#N/A,TRUE,"GENERAL";"TAB4",#N/A,TRUE,"GENERAL";"TAB5",#N/A,TRUE,"GENERAL"}</definedName>
    <definedName name="D" localSheetId="10">#REF!</definedName>
    <definedName name="d" hidden="1">{"TAB1",#N/A,TRUE,"GENERAL";"TAB2",#N/A,TRUE,"GENERAL";"TAB3",#N/A,TRUE,"GENERAL";"TAB4",#N/A,TRUE,"GENERAL";"TAB5",#N/A,TRUE,"GENERAL"}</definedName>
    <definedName name="dario" localSheetId="14">'[47]GPI 526'!#REF!</definedName>
    <definedName name="dario" localSheetId="6">'[12]GPI 526'!#REF!</definedName>
    <definedName name="dario" localSheetId="10">'[48]GPI 526'!#REF!</definedName>
    <definedName name="dario" localSheetId="5">'[12]GPI 526'!#REF!</definedName>
    <definedName name="dario" localSheetId="3">'[12]GPI 526'!#REF!</definedName>
    <definedName name="dario" localSheetId="4">'[12]GPI 526'!#REF!</definedName>
    <definedName name="dario">'[12]GPI 526'!#REF!</definedName>
    <definedName name="DASD" localSheetId="14" hidden="1">{"TAB1",#N/A,TRUE,"GENERAL";"TAB2",#N/A,TRUE,"GENERAL";"TAB3",#N/A,TRUE,"GENERAL";"TAB4",#N/A,TRUE,"GENERAL";"TAB5",#N/A,TRUE,"GENERAL"}</definedName>
    <definedName name="DASD" localSheetId="6" hidden="1">{"TAB1",#N/A,TRUE,"GENERAL";"TAB2",#N/A,TRUE,"GENERAL";"TAB3",#N/A,TRUE,"GENERAL";"TAB4",#N/A,TRUE,"GENERAL";"TAB5",#N/A,TRUE,"GENERAL"}</definedName>
    <definedName name="DASD" localSheetId="10" hidden="1">{"TAB1",#N/A,TRUE,"GENERAL";"TAB2",#N/A,TRUE,"GENERAL";"TAB3",#N/A,TRUE,"GENERAL";"TAB4",#N/A,TRUE,"GENERAL";"TAB5",#N/A,TRUE,"GENERAL"}</definedName>
    <definedName name="DASD" hidden="1">{"TAB1",#N/A,TRUE,"GENERAL";"TAB2",#N/A,TRUE,"GENERAL";"TAB3",#N/A,TRUE,"GENERAL";"TAB4",#N/A,TRUE,"GENERAL";"TAB5",#N/A,TRUE,"GENERAL"}</definedName>
    <definedName name="datos" localSheetId="14">#REF!</definedName>
    <definedName name="datos" localSheetId="6">#REF!</definedName>
    <definedName name="datos" localSheetId="10">#REF!</definedName>
    <definedName name="datos" localSheetId="5">#REF!</definedName>
    <definedName name="datos" localSheetId="3">#REF!</definedName>
    <definedName name="datos" localSheetId="4">#REF!</definedName>
    <definedName name="datos">#REF!</definedName>
    <definedName name="dbfdfbi" localSheetId="14" hidden="1">{"TAB1",#N/A,TRUE,"GENERAL";"TAB2",#N/A,TRUE,"GENERAL";"TAB3",#N/A,TRUE,"GENERAL";"TAB4",#N/A,TRUE,"GENERAL";"TAB5",#N/A,TRUE,"GENERAL"}</definedName>
    <definedName name="dbfdfbi" localSheetId="6" hidden="1">{"TAB1",#N/A,TRUE,"GENERAL";"TAB2",#N/A,TRUE,"GENERAL";"TAB3",#N/A,TRUE,"GENERAL";"TAB4",#N/A,TRUE,"GENERAL";"TAB5",#N/A,TRUE,"GENERAL"}</definedName>
    <definedName name="dbfdfbi" localSheetId="10" hidden="1">{"TAB1",#N/A,TRUE,"GENERAL";"TAB2",#N/A,TRUE,"GENERAL";"TAB3",#N/A,TRUE,"GENERAL";"TAB4",#N/A,TRUE,"GENERAL";"TAB5",#N/A,TRUE,"GENERAL"}</definedName>
    <definedName name="dbfdfbi" hidden="1">{"TAB1",#N/A,TRUE,"GENERAL";"TAB2",#N/A,TRUE,"GENERAL";"TAB3",#N/A,TRUE,"GENERAL";"TAB4",#N/A,TRUE,"GENERAL";"TAB5",#N/A,TRUE,"GENERAL"}</definedName>
    <definedName name="Dbgcm" localSheetId="14">#REF!</definedName>
    <definedName name="Dbgcm" localSheetId="6">#REF!</definedName>
    <definedName name="Dbgcm" localSheetId="10">#REF!</definedName>
    <definedName name="Dbgcm" localSheetId="5">#REF!</definedName>
    <definedName name="Dbgcm" localSheetId="3">#REF!</definedName>
    <definedName name="Dbgcm" localSheetId="4">#REF!</definedName>
    <definedName name="Dbgcm">#REF!</definedName>
    <definedName name="Dcacm" localSheetId="14">#REF!</definedName>
    <definedName name="Dcacm" localSheetId="6">#REF!</definedName>
    <definedName name="Dcacm" localSheetId="10">#REF!</definedName>
    <definedName name="Dcacm" localSheetId="5">#REF!</definedName>
    <definedName name="Dcacm" localSheetId="3">#REF!</definedName>
    <definedName name="Dcacm" localSheetId="4">#REF!</definedName>
    <definedName name="Dcacm">#REF!</definedName>
    <definedName name="DCSDCTV" localSheetId="14" hidden="1">{"via1",#N/A,TRUE,"general";"via2",#N/A,TRUE,"general";"via3",#N/A,TRUE,"general"}</definedName>
    <definedName name="DCSDCTV" localSheetId="6" hidden="1">{"via1",#N/A,TRUE,"general";"via2",#N/A,TRUE,"general";"via3",#N/A,TRUE,"general"}</definedName>
    <definedName name="DCSDCTV" localSheetId="10" hidden="1">{"via1",#N/A,TRUE,"general";"via2",#N/A,TRUE,"general";"via3",#N/A,TRUE,"general"}</definedName>
    <definedName name="DCSDCTV" hidden="1">{"via1",#N/A,TRUE,"general";"via2",#N/A,TRUE,"general";"via3",#N/A,TRUE,"general"}</definedName>
    <definedName name="dd" localSheetId="14">#REF!</definedName>
    <definedName name="dd" localSheetId="6">#REF!</definedName>
    <definedName name="dd" localSheetId="10">#REF!</definedName>
    <definedName name="dd" localSheetId="5">#REF!</definedName>
    <definedName name="dd" localSheetId="3">#REF!</definedName>
    <definedName name="dd" localSheetId="4">#REF!</definedName>
    <definedName name="dd">#REF!</definedName>
    <definedName name="ddd" localSheetId="14" hidden="1">{"via1",#N/A,TRUE,"general";"via2",#N/A,TRUE,"general";"via3",#N/A,TRUE,"general"}</definedName>
    <definedName name="ddd" localSheetId="6" hidden="1">{"via1",#N/A,TRUE,"general";"via2",#N/A,TRUE,"general";"via3",#N/A,TRUE,"general"}</definedName>
    <definedName name="ddd" localSheetId="10" hidden="1">{"via1",#N/A,TRUE,"general";"via2",#N/A,TRUE,"general";"via3",#N/A,TRUE,"general"}</definedName>
    <definedName name="ddd" hidden="1">{"via1",#N/A,TRUE,"general";"via2",#N/A,TRUE,"general";"via3",#N/A,TRUE,"general"}</definedName>
    <definedName name="ddddt" localSheetId="14" hidden="1">{"via1",#N/A,TRUE,"general";"via2",#N/A,TRUE,"general";"via3",#N/A,TRUE,"general"}</definedName>
    <definedName name="ddddt" localSheetId="6" hidden="1">{"via1",#N/A,TRUE,"general";"via2",#N/A,TRUE,"general";"via3",#N/A,TRUE,"general"}</definedName>
    <definedName name="ddddt" localSheetId="10" hidden="1">{"via1",#N/A,TRUE,"general";"via2",#N/A,TRUE,"general";"via3",#N/A,TRUE,"general"}</definedName>
    <definedName name="ddddt" hidden="1">{"via1",#N/A,TRUE,"general";"via2",#N/A,TRUE,"general";"via3",#N/A,TRUE,"general"}</definedName>
    <definedName name="ddewdw" localSheetId="14" hidden="1">{"TAB1",#N/A,TRUE,"GENERAL";"TAB2",#N/A,TRUE,"GENERAL";"TAB3",#N/A,TRUE,"GENERAL";"TAB4",#N/A,TRUE,"GENERAL";"TAB5",#N/A,TRUE,"GENERAL"}</definedName>
    <definedName name="ddewdw" localSheetId="6" hidden="1">{"TAB1",#N/A,TRUE,"GENERAL";"TAB2",#N/A,TRUE,"GENERAL";"TAB3",#N/A,TRUE,"GENERAL";"TAB4",#N/A,TRUE,"GENERAL";"TAB5",#N/A,TRUE,"GENERAL"}</definedName>
    <definedName name="ddewdw" localSheetId="10" hidden="1">{"TAB1",#N/A,TRUE,"GENERAL";"TAB2",#N/A,TRUE,"GENERAL";"TAB3",#N/A,TRUE,"GENERAL";"TAB4",#N/A,TRUE,"GENERAL";"TAB5",#N/A,TRUE,"GENERAL"}</definedName>
    <definedName name="ddewdw" hidden="1">{"TAB1",#N/A,TRUE,"GENERAL";"TAB2",#N/A,TRUE,"GENERAL";"TAB3",#N/A,TRUE,"GENERAL";"TAB4",#N/A,TRUE,"GENERAL";"TAB5",#N/A,TRUE,"GENERAL"}</definedName>
    <definedName name="ddfdh" localSheetId="14" hidden="1">{"TAB1",#N/A,TRUE,"GENERAL";"TAB2",#N/A,TRUE,"GENERAL";"TAB3",#N/A,TRUE,"GENERAL";"TAB4",#N/A,TRUE,"GENERAL";"TAB5",#N/A,TRUE,"GENERAL"}</definedName>
    <definedName name="ddfdh" localSheetId="6" hidden="1">{"TAB1",#N/A,TRUE,"GENERAL";"TAB2",#N/A,TRUE,"GENERAL";"TAB3",#N/A,TRUE,"GENERAL";"TAB4",#N/A,TRUE,"GENERAL";"TAB5",#N/A,TRUE,"GENERAL"}</definedName>
    <definedName name="ddfdh" localSheetId="10" hidden="1">{"TAB1",#N/A,TRUE,"GENERAL";"TAB2",#N/A,TRUE,"GENERAL";"TAB3",#N/A,TRUE,"GENERAL";"TAB4",#N/A,TRUE,"GENERAL";"TAB5",#N/A,TRUE,"GENERAL"}</definedName>
    <definedName name="ddfdh" hidden="1">{"TAB1",#N/A,TRUE,"GENERAL";"TAB2",#N/A,TRUE,"GENERAL";"TAB3",#N/A,TRUE,"GENERAL";"TAB4",#N/A,TRUE,"GENERAL";"TAB5",#N/A,TRUE,"GENERAL"}</definedName>
    <definedName name="DDGSDP" localSheetId="14" hidden="1">{"TAB1",#N/A,TRUE,"GENERAL";"TAB2",#N/A,TRUE,"GENERAL";"TAB3",#N/A,TRUE,"GENERAL";"TAB4",#N/A,TRUE,"GENERAL";"TAB5",#N/A,TRUE,"GENERAL"}</definedName>
    <definedName name="DDGSDP" localSheetId="6" hidden="1">{"TAB1",#N/A,TRUE,"GENERAL";"TAB2",#N/A,TRUE,"GENERAL";"TAB3",#N/A,TRUE,"GENERAL";"TAB4",#N/A,TRUE,"GENERAL";"TAB5",#N/A,TRUE,"GENERAL"}</definedName>
    <definedName name="DDGSDP" localSheetId="10" hidden="1">{"TAB1",#N/A,TRUE,"GENERAL";"TAB2",#N/A,TRUE,"GENERAL";"TAB3",#N/A,TRUE,"GENERAL";"TAB4",#N/A,TRUE,"GENERAL";"TAB5",#N/A,TRUE,"GENERAL"}</definedName>
    <definedName name="DDGSDP" hidden="1">{"TAB1",#N/A,TRUE,"GENERAL";"TAB2",#N/A,TRUE,"GENERAL";"TAB3",#N/A,TRUE,"GENERAL";"TAB4",#N/A,TRUE,"GENERAL";"TAB5",#N/A,TRUE,"GENERAL"}</definedName>
    <definedName name="deded" localSheetId="14" hidden="1">{"TAB1",#N/A,TRUE,"GENERAL";"TAB2",#N/A,TRUE,"GENERAL";"TAB3",#N/A,TRUE,"GENERAL";"TAB4",#N/A,TRUE,"GENERAL";"TAB5",#N/A,TRUE,"GENERAL"}</definedName>
    <definedName name="deded" localSheetId="6" hidden="1">{"TAB1",#N/A,TRUE,"GENERAL";"TAB2",#N/A,TRUE,"GENERAL";"TAB3",#N/A,TRUE,"GENERAL";"TAB4",#N/A,TRUE,"GENERAL";"TAB5",#N/A,TRUE,"GENERAL"}</definedName>
    <definedName name="deded" localSheetId="10" hidden="1">{"TAB1",#N/A,TRUE,"GENERAL";"TAB2",#N/A,TRUE,"GENERAL";"TAB3",#N/A,TRUE,"GENERAL";"TAB4",#N/A,TRUE,"GENERAL";"TAB5",#N/A,TRUE,"GENERAL"}</definedName>
    <definedName name="deded" hidden="1">{"TAB1",#N/A,TRUE,"GENERAL";"TAB2",#N/A,TRUE,"GENERAL";"TAB3",#N/A,TRUE,"GENERAL";"TAB4",#N/A,TRUE,"GENERAL";"TAB5",#N/A,TRUE,"GENERAL"}</definedName>
    <definedName name="defd" localSheetId="14" hidden="1">{"via1",#N/A,TRUE,"general";"via2",#N/A,TRUE,"general";"via3",#N/A,TRUE,"general"}</definedName>
    <definedName name="defd" localSheetId="6" hidden="1">{"via1",#N/A,TRUE,"general";"via2",#N/A,TRUE,"general";"via3",#N/A,TRUE,"general"}</definedName>
    <definedName name="defd" localSheetId="10" hidden="1">{"via1",#N/A,TRUE,"general";"via2",#N/A,TRUE,"general";"via3",#N/A,TRUE,"general"}</definedName>
    <definedName name="defd" hidden="1">{"via1",#N/A,TRUE,"general";"via2",#N/A,TRUE,"general";"via3",#N/A,TRUE,"general"}</definedName>
    <definedName name="demanto" localSheetId="14">#REF!</definedName>
    <definedName name="demanto" localSheetId="6">#REF!</definedName>
    <definedName name="demanto" localSheetId="10">#REF!</definedName>
    <definedName name="demanto" localSheetId="5">#REF!</definedName>
    <definedName name="demanto" localSheetId="3">#REF!</definedName>
    <definedName name="demanto" localSheetId="4">#REF!</definedName>
    <definedName name="demanto">#REF!</definedName>
    <definedName name="DEX" localSheetId="14">#REF!</definedName>
    <definedName name="DEX" localSheetId="6">#REF!</definedName>
    <definedName name="DEX" localSheetId="10">#REF!</definedName>
    <definedName name="DEX" localSheetId="5">#REF!</definedName>
    <definedName name="DEX" localSheetId="3">#REF!</definedName>
    <definedName name="DEX" localSheetId="4">#REF!</definedName>
    <definedName name="DEX">#REF!</definedName>
    <definedName name="DF" localSheetId="10">#REF!</definedName>
    <definedName name="DF" localSheetId="5">#REF!</definedName>
    <definedName name="DF" localSheetId="3">#REF!</definedName>
    <definedName name="DF" localSheetId="4">#REF!</definedName>
    <definedName name="DF">#REF!</definedName>
    <definedName name="dfa" localSheetId="14" hidden="1">{"TAB1",#N/A,TRUE,"GENERAL";"TAB2",#N/A,TRUE,"GENERAL";"TAB3",#N/A,TRUE,"GENERAL";"TAB4",#N/A,TRUE,"GENERAL";"TAB5",#N/A,TRUE,"GENERAL"}</definedName>
    <definedName name="dfa" localSheetId="6" hidden="1">{"TAB1",#N/A,TRUE,"GENERAL";"TAB2",#N/A,TRUE,"GENERAL";"TAB3",#N/A,TRUE,"GENERAL";"TAB4",#N/A,TRUE,"GENERAL";"TAB5",#N/A,TRUE,"GENERAL"}</definedName>
    <definedName name="dfa" localSheetId="10" hidden="1">{"TAB1",#N/A,TRUE,"GENERAL";"TAB2",#N/A,TRUE,"GENERAL";"TAB3",#N/A,TRUE,"GENERAL";"TAB4",#N/A,TRUE,"GENERAL";"TAB5",#N/A,TRUE,"GENERAL"}</definedName>
    <definedName name="dfa" hidden="1">{"TAB1",#N/A,TRUE,"GENERAL";"TAB2",#N/A,TRUE,"GENERAL";"TAB3",#N/A,TRUE,"GENERAL";"TAB4",#N/A,TRUE,"GENERAL";"TAB5",#N/A,TRUE,"GENERAL"}</definedName>
    <definedName name="dfasd" localSheetId="14" hidden="1">{"TAB1",#N/A,TRUE,"GENERAL";"TAB2",#N/A,TRUE,"GENERAL";"TAB3",#N/A,TRUE,"GENERAL";"TAB4",#N/A,TRUE,"GENERAL";"TAB5",#N/A,TRUE,"GENERAL"}</definedName>
    <definedName name="dfasd" localSheetId="6" hidden="1">{"TAB1",#N/A,TRUE,"GENERAL";"TAB2",#N/A,TRUE,"GENERAL";"TAB3",#N/A,TRUE,"GENERAL";"TAB4",#N/A,TRUE,"GENERAL";"TAB5",#N/A,TRUE,"GENERAL"}</definedName>
    <definedName name="dfasd" localSheetId="10" hidden="1">{"TAB1",#N/A,TRUE,"GENERAL";"TAB2",#N/A,TRUE,"GENERAL";"TAB3",#N/A,TRUE,"GENERAL";"TAB4",#N/A,TRUE,"GENERAL";"TAB5",#N/A,TRUE,"GENERAL"}</definedName>
    <definedName name="dfasd" hidden="1">{"TAB1",#N/A,TRUE,"GENERAL";"TAB2",#N/A,TRUE,"GENERAL";"TAB3",#N/A,TRUE,"GENERAL";"TAB4",#N/A,TRUE,"GENERAL";"TAB5",#N/A,TRUE,"GENERAL"}</definedName>
    <definedName name="DFBNJ" localSheetId="14" hidden="1">{"via1",#N/A,TRUE,"general";"via2",#N/A,TRUE,"general";"via3",#N/A,TRUE,"general"}</definedName>
    <definedName name="DFBNJ" localSheetId="6" hidden="1">{"via1",#N/A,TRUE,"general";"via2",#N/A,TRUE,"general";"via3",#N/A,TRUE,"general"}</definedName>
    <definedName name="DFBNJ" localSheetId="10" hidden="1">{"via1",#N/A,TRUE,"general";"via2",#N/A,TRUE,"general";"via3",#N/A,TRUE,"general"}</definedName>
    <definedName name="DFBNJ" hidden="1">{"via1",#N/A,TRUE,"general";"via2",#N/A,TRUE,"general";"via3",#N/A,TRUE,"general"}</definedName>
    <definedName name="dfds" localSheetId="14" hidden="1">{"TAB1",#N/A,TRUE,"GENERAL";"TAB2",#N/A,TRUE,"GENERAL";"TAB3",#N/A,TRUE,"GENERAL";"TAB4",#N/A,TRUE,"GENERAL";"TAB5",#N/A,TRUE,"GENERAL"}</definedName>
    <definedName name="dfds" localSheetId="6" hidden="1">{"TAB1",#N/A,TRUE,"GENERAL";"TAB2",#N/A,TRUE,"GENERAL";"TAB3",#N/A,TRUE,"GENERAL";"TAB4",#N/A,TRUE,"GENERAL";"TAB5",#N/A,TRUE,"GENERAL"}</definedName>
    <definedName name="dfds" localSheetId="10" hidden="1">{"TAB1",#N/A,TRUE,"GENERAL";"TAB2",#N/A,TRUE,"GENERAL";"TAB3",#N/A,TRUE,"GENERAL";"TAB4",#N/A,TRUE,"GENERAL";"TAB5",#N/A,TRUE,"GENERAL"}</definedName>
    <definedName name="dfds" hidden="1">{"TAB1",#N/A,TRUE,"GENERAL";"TAB2",#N/A,TRUE,"GENERAL";"TAB3",#N/A,TRUE,"GENERAL";"TAB4",#N/A,TRUE,"GENERAL";"TAB5",#N/A,TRUE,"GENERAL"}</definedName>
    <definedName name="dfdsfi" localSheetId="14" hidden="1">{"via1",#N/A,TRUE,"general";"via2",#N/A,TRUE,"general";"via3",#N/A,TRUE,"general"}</definedName>
    <definedName name="dfdsfi" localSheetId="6" hidden="1">{"via1",#N/A,TRUE,"general";"via2",#N/A,TRUE,"general";"via3",#N/A,TRUE,"general"}</definedName>
    <definedName name="dfdsfi" localSheetId="10" hidden="1">{"via1",#N/A,TRUE,"general";"via2",#N/A,TRUE,"general";"via3",#N/A,TRUE,"general"}</definedName>
    <definedName name="dfdsfi" hidden="1">{"via1",#N/A,TRUE,"general";"via2",#N/A,TRUE,"general";"via3",#N/A,TRUE,"general"}</definedName>
    <definedName name="dffffe" localSheetId="14" hidden="1">{"TAB1",#N/A,TRUE,"GENERAL";"TAB2",#N/A,TRUE,"GENERAL";"TAB3",#N/A,TRUE,"GENERAL";"TAB4",#N/A,TRUE,"GENERAL";"TAB5",#N/A,TRUE,"GENERAL"}</definedName>
    <definedName name="dffffe" localSheetId="6" hidden="1">{"TAB1",#N/A,TRUE,"GENERAL";"TAB2",#N/A,TRUE,"GENERAL";"TAB3",#N/A,TRUE,"GENERAL";"TAB4",#N/A,TRUE,"GENERAL";"TAB5",#N/A,TRUE,"GENERAL"}</definedName>
    <definedName name="dffffe" localSheetId="10" hidden="1">{"TAB1",#N/A,TRUE,"GENERAL";"TAB2",#N/A,TRUE,"GENERAL";"TAB3",#N/A,TRUE,"GENERAL";"TAB4",#N/A,TRUE,"GENERAL";"TAB5",#N/A,TRUE,"GENERAL"}</definedName>
    <definedName name="dffffe" hidden="1">{"TAB1",#N/A,TRUE,"GENERAL";"TAB2",#N/A,TRUE,"GENERAL";"TAB3",#N/A,TRUE,"GENERAL";"TAB4",#N/A,TRUE,"GENERAL";"TAB5",#N/A,TRUE,"GENERAL"}</definedName>
    <definedName name="DFG" localSheetId="14" hidden="1">{"via1",#N/A,TRUE,"general";"via2",#N/A,TRUE,"general";"via3",#N/A,TRUE,"general"}</definedName>
    <definedName name="DFG" localSheetId="6" hidden="1">{"via1",#N/A,TRUE,"general";"via2",#N/A,TRUE,"general";"via3",#N/A,TRUE,"general"}</definedName>
    <definedName name="DFG" localSheetId="10" hidden="1">{"via1",#N/A,TRUE,"general";"via2",#N/A,TRUE,"general";"via3",#N/A,TRUE,"general"}</definedName>
    <definedName name="DFG" hidden="1">{"via1",#N/A,TRUE,"general";"via2",#N/A,TRUE,"general";"via3",#N/A,TRUE,"general"}</definedName>
    <definedName name="DFGBHJ" localSheetId="14" hidden="1">{"via1",#N/A,TRUE,"general";"via2",#N/A,TRUE,"general";"via3",#N/A,TRUE,"general"}</definedName>
    <definedName name="DFGBHJ" localSheetId="6" hidden="1">{"via1",#N/A,TRUE,"general";"via2",#N/A,TRUE,"general";"via3",#N/A,TRUE,"general"}</definedName>
    <definedName name="DFGBHJ" localSheetId="10" hidden="1">{"via1",#N/A,TRUE,"general";"via2",#N/A,TRUE,"general";"via3",#N/A,TRUE,"general"}</definedName>
    <definedName name="DFGBHJ" hidden="1">{"via1",#N/A,TRUE,"general";"via2",#N/A,TRUE,"general";"via3",#N/A,TRUE,"general"}</definedName>
    <definedName name="DFGDFG" localSheetId="14" hidden="1">{"via1",#N/A,TRUE,"general";"via2",#N/A,TRUE,"general";"via3",#N/A,TRUE,"general"}</definedName>
    <definedName name="DFGDFG" localSheetId="6" hidden="1">{"via1",#N/A,TRUE,"general";"via2",#N/A,TRUE,"general";"via3",#N/A,TRUE,"general"}</definedName>
    <definedName name="DFGDFG" localSheetId="10" hidden="1">{"via1",#N/A,TRUE,"general";"via2",#N/A,TRUE,"general";"via3",#N/A,TRUE,"general"}</definedName>
    <definedName name="DFGDFG" hidden="1">{"via1",#N/A,TRUE,"general";"via2",#N/A,TRUE,"general";"via3",#N/A,TRUE,"general"}</definedName>
    <definedName name="DFGDYYB" localSheetId="14" hidden="1">{"TAB1",#N/A,TRUE,"GENERAL";"TAB2",#N/A,TRUE,"GENERAL";"TAB3",#N/A,TRUE,"GENERAL";"TAB4",#N/A,TRUE,"GENERAL";"TAB5",#N/A,TRUE,"GENERAL"}</definedName>
    <definedName name="DFGDYYB" localSheetId="6" hidden="1">{"TAB1",#N/A,TRUE,"GENERAL";"TAB2",#N/A,TRUE,"GENERAL";"TAB3",#N/A,TRUE,"GENERAL";"TAB4",#N/A,TRUE,"GENERAL";"TAB5",#N/A,TRUE,"GENERAL"}</definedName>
    <definedName name="DFGDYYB" localSheetId="10" hidden="1">{"TAB1",#N/A,TRUE,"GENERAL";"TAB2",#N/A,TRUE,"GENERAL";"TAB3",#N/A,TRUE,"GENERAL";"TAB4",#N/A,TRUE,"GENERAL";"TAB5",#N/A,TRUE,"GENERAL"}</definedName>
    <definedName name="DFGDYYB" hidden="1">{"TAB1",#N/A,TRUE,"GENERAL";"TAB2",#N/A,TRUE,"GENERAL";"TAB3",#N/A,TRUE,"GENERAL";"TAB4",#N/A,TRUE,"GENERAL";"TAB5",#N/A,TRUE,"GENERAL"}</definedName>
    <definedName name="dfgf" localSheetId="14" hidden="1">{"via1",#N/A,TRUE,"general";"via2",#N/A,TRUE,"general";"via3",#N/A,TRUE,"general"}</definedName>
    <definedName name="dfgf" localSheetId="6" hidden="1">{"via1",#N/A,TRUE,"general";"via2",#N/A,TRUE,"general";"via3",#N/A,TRUE,"general"}</definedName>
    <definedName name="dfgf" localSheetId="10" hidden="1">{"via1",#N/A,TRUE,"general";"via2",#N/A,TRUE,"general";"via3",#N/A,TRUE,"general"}</definedName>
    <definedName name="dfgf" hidden="1">{"via1",#N/A,TRUE,"general";"via2",#N/A,TRUE,"general";"via3",#N/A,TRUE,"general"}</definedName>
    <definedName name="DFGFBOP" localSheetId="14" hidden="1">{"TAB1",#N/A,TRUE,"GENERAL";"TAB2",#N/A,TRUE,"GENERAL";"TAB3",#N/A,TRUE,"GENERAL";"TAB4",#N/A,TRUE,"GENERAL";"TAB5",#N/A,TRUE,"GENERAL"}</definedName>
    <definedName name="DFGFBOP" localSheetId="6" hidden="1">{"TAB1",#N/A,TRUE,"GENERAL";"TAB2",#N/A,TRUE,"GENERAL";"TAB3",#N/A,TRUE,"GENERAL";"TAB4",#N/A,TRUE,"GENERAL";"TAB5",#N/A,TRUE,"GENERAL"}</definedName>
    <definedName name="DFGFBOP" localSheetId="10" hidden="1">{"TAB1",#N/A,TRUE,"GENERAL";"TAB2",#N/A,TRUE,"GENERAL";"TAB3",#N/A,TRUE,"GENERAL";"TAB4",#N/A,TRUE,"GENERAL";"TAB5",#N/A,TRUE,"GENERAL"}</definedName>
    <definedName name="DFGFBOP" hidden="1">{"TAB1",#N/A,TRUE,"GENERAL";"TAB2",#N/A,TRUE,"GENERAL";"TAB3",#N/A,TRUE,"GENERAL";"TAB4",#N/A,TRUE,"GENERAL";"TAB5",#N/A,TRUE,"GENERAL"}</definedName>
    <definedName name="DFGFDG" localSheetId="14" hidden="1">{"TAB1",#N/A,TRUE,"GENERAL";"TAB2",#N/A,TRUE,"GENERAL";"TAB3",#N/A,TRUE,"GENERAL";"TAB4",#N/A,TRUE,"GENERAL";"TAB5",#N/A,TRUE,"GENERAL"}</definedName>
    <definedName name="DFGFDG" localSheetId="6" hidden="1">{"TAB1",#N/A,TRUE,"GENERAL";"TAB2",#N/A,TRUE,"GENERAL";"TAB3",#N/A,TRUE,"GENERAL";"TAB4",#N/A,TRUE,"GENERAL";"TAB5",#N/A,TRUE,"GENERAL"}</definedName>
    <definedName name="DFGFDG" localSheetId="10" hidden="1">{"TAB1",#N/A,TRUE,"GENERAL";"TAB2",#N/A,TRUE,"GENERAL";"TAB3",#N/A,TRUE,"GENERAL";"TAB4",#N/A,TRUE,"GENERAL";"TAB5",#N/A,TRUE,"GENERAL"}</definedName>
    <definedName name="DFGFDG" hidden="1">{"TAB1",#N/A,TRUE,"GENERAL";"TAB2",#N/A,TRUE,"GENERAL";"TAB3",#N/A,TRUE,"GENERAL";"TAB4",#N/A,TRUE,"GENERAL";"TAB5",#N/A,TRUE,"GENERAL"}</definedName>
    <definedName name="DFGV" localSheetId="14" hidden="1">{"TAB1",#N/A,TRUE,"GENERAL";"TAB2",#N/A,TRUE,"GENERAL";"TAB3",#N/A,TRUE,"GENERAL";"TAB4",#N/A,TRUE,"GENERAL";"TAB5",#N/A,TRUE,"GENERAL"}</definedName>
    <definedName name="DFGV" localSheetId="6" hidden="1">{"TAB1",#N/A,TRUE,"GENERAL";"TAB2",#N/A,TRUE,"GENERAL";"TAB3",#N/A,TRUE,"GENERAL";"TAB4",#N/A,TRUE,"GENERAL";"TAB5",#N/A,TRUE,"GENERAL"}</definedName>
    <definedName name="DFGV" localSheetId="10" hidden="1">{"TAB1",#N/A,TRUE,"GENERAL";"TAB2",#N/A,TRUE,"GENERAL";"TAB3",#N/A,TRUE,"GENERAL";"TAB4",#N/A,TRUE,"GENERAL";"TAB5",#N/A,TRUE,"GENERAL"}</definedName>
    <definedName name="DFGV" hidden="1">{"TAB1",#N/A,TRUE,"GENERAL";"TAB2",#N/A,TRUE,"GENERAL";"TAB3",#N/A,TRUE,"GENERAL";"TAB4",#N/A,TRUE,"GENERAL";"TAB5",#N/A,TRUE,"GENERAL"}</definedName>
    <definedName name="dfgypuj" localSheetId="14" hidden="1">{"TAB1",#N/A,TRUE,"GENERAL";"TAB2",#N/A,TRUE,"GENERAL";"TAB3",#N/A,TRUE,"GENERAL";"TAB4",#N/A,TRUE,"GENERAL";"TAB5",#N/A,TRUE,"GENERAL"}</definedName>
    <definedName name="dfgypuj" localSheetId="6" hidden="1">{"TAB1",#N/A,TRUE,"GENERAL";"TAB2",#N/A,TRUE,"GENERAL";"TAB3",#N/A,TRUE,"GENERAL";"TAB4",#N/A,TRUE,"GENERAL";"TAB5",#N/A,TRUE,"GENERAL"}</definedName>
    <definedName name="dfgypuj" localSheetId="10" hidden="1">{"TAB1",#N/A,TRUE,"GENERAL";"TAB2",#N/A,TRUE,"GENERAL";"TAB3",#N/A,TRUE,"GENERAL";"TAB4",#N/A,TRUE,"GENERAL";"TAB5",#N/A,TRUE,"GENERAL"}</definedName>
    <definedName name="dfgypuj" hidden="1">{"TAB1",#N/A,TRUE,"GENERAL";"TAB2",#N/A,TRUE,"GENERAL";"TAB3",#N/A,TRUE,"GENERAL";"TAB4",#N/A,TRUE,"GENERAL";"TAB5",#N/A,TRUE,"GENERAL"}</definedName>
    <definedName name="dfh" localSheetId="14" hidden="1">{"TAB1",#N/A,TRUE,"GENERAL";"TAB2",#N/A,TRUE,"GENERAL";"TAB3",#N/A,TRUE,"GENERAL";"TAB4",#N/A,TRUE,"GENERAL";"TAB5",#N/A,TRUE,"GENERAL"}</definedName>
    <definedName name="dfh" localSheetId="6" hidden="1">{"TAB1",#N/A,TRUE,"GENERAL";"TAB2",#N/A,TRUE,"GENERAL";"TAB3",#N/A,TRUE,"GENERAL";"TAB4",#N/A,TRUE,"GENERAL";"TAB5",#N/A,TRUE,"GENERAL"}</definedName>
    <definedName name="dfh" localSheetId="10" hidden="1">{"TAB1",#N/A,TRUE,"GENERAL";"TAB2",#N/A,TRUE,"GENERAL";"TAB3",#N/A,TRUE,"GENERAL";"TAB4",#N/A,TRUE,"GENERAL";"TAB5",#N/A,TRUE,"GENERAL"}</definedName>
    <definedName name="dfh" hidden="1">{"TAB1",#N/A,TRUE,"GENERAL";"TAB2",#N/A,TRUE,"GENERAL";"TAB3",#N/A,TRUE,"GENERAL";"TAB4",#N/A,TRUE,"GENERAL";"TAB5",#N/A,TRUE,"GENERAL"}</definedName>
    <definedName name="dfhdr" localSheetId="14" hidden="1">{"via1",#N/A,TRUE,"general";"via2",#N/A,TRUE,"general";"via3",#N/A,TRUE,"general"}</definedName>
    <definedName name="dfhdr" localSheetId="6" hidden="1">{"via1",#N/A,TRUE,"general";"via2",#N/A,TRUE,"general";"via3",#N/A,TRUE,"general"}</definedName>
    <definedName name="dfhdr" localSheetId="10" hidden="1">{"via1",#N/A,TRUE,"general";"via2",#N/A,TRUE,"general";"via3",#N/A,TRUE,"general"}</definedName>
    <definedName name="dfhdr" hidden="1">{"via1",#N/A,TRUE,"general";"via2",#N/A,TRUE,"general";"via3",#N/A,TRUE,"general"}</definedName>
    <definedName name="dfhgh" localSheetId="14" hidden="1">{"via1",#N/A,TRUE,"general";"via2",#N/A,TRUE,"general";"via3",#N/A,TRUE,"general"}</definedName>
    <definedName name="dfhgh" localSheetId="6" hidden="1">{"via1",#N/A,TRUE,"general";"via2",#N/A,TRUE,"general";"via3",#N/A,TRUE,"general"}</definedName>
    <definedName name="dfhgh" localSheetId="10" hidden="1">{"via1",#N/A,TRUE,"general";"via2",#N/A,TRUE,"general";"via3",#N/A,TRUE,"general"}</definedName>
    <definedName name="dfhgh" hidden="1">{"via1",#N/A,TRUE,"general";"via2",#N/A,TRUE,"general";"via3",#N/A,TRUE,"general"}</definedName>
    <definedName name="dfj" localSheetId="14" hidden="1">{"via1",#N/A,TRUE,"general";"via2",#N/A,TRUE,"general";"via3",#N/A,TRUE,"general"}</definedName>
    <definedName name="dfj" localSheetId="6" hidden="1">{"via1",#N/A,TRUE,"general";"via2",#N/A,TRUE,"general";"via3",#N/A,TRUE,"general"}</definedName>
    <definedName name="dfj" localSheetId="10" hidden="1">{"via1",#N/A,TRUE,"general";"via2",#N/A,TRUE,"general";"via3",#N/A,TRUE,"general"}</definedName>
    <definedName name="dfj" hidden="1">{"via1",#N/A,TRUE,"general";"via2",#N/A,TRUE,"general";"via3",#N/A,TRUE,"general"}</definedName>
    <definedName name="DFRFRF" localSheetId="14" hidden="1">{"via1",#N/A,TRUE,"general";"via2",#N/A,TRUE,"general";"via3",#N/A,TRUE,"general"}</definedName>
    <definedName name="DFRFRF" localSheetId="6" hidden="1">{"via1",#N/A,TRUE,"general";"via2",#N/A,TRUE,"general";"via3",#N/A,TRUE,"general"}</definedName>
    <definedName name="DFRFRF" localSheetId="10" hidden="1">{"via1",#N/A,TRUE,"general";"via2",#N/A,TRUE,"general";"via3",#N/A,TRUE,"general"}</definedName>
    <definedName name="DFRFRF" hidden="1">{"via1",#N/A,TRUE,"general";"via2",#N/A,TRUE,"general";"via3",#N/A,TRUE,"general"}</definedName>
    <definedName name="DFVUI" localSheetId="14" hidden="1">{"via1",#N/A,TRUE,"general";"via2",#N/A,TRUE,"general";"via3",#N/A,TRUE,"general"}</definedName>
    <definedName name="DFVUI" localSheetId="6" hidden="1">{"via1",#N/A,TRUE,"general";"via2",#N/A,TRUE,"general";"via3",#N/A,TRUE,"general"}</definedName>
    <definedName name="DFVUI" localSheetId="10" hidden="1">{"via1",#N/A,TRUE,"general";"via2",#N/A,TRUE,"general";"via3",#N/A,TRUE,"general"}</definedName>
    <definedName name="DFVUI" hidden="1">{"via1",#N/A,TRUE,"general";"via2",#N/A,TRUE,"general";"via3",#N/A,TRUE,"general"}</definedName>
    <definedName name="dg" localSheetId="14" hidden="1">{"via1",#N/A,TRUE,"general";"via2",#N/A,TRUE,"general";"via3",#N/A,TRUE,"general"}</definedName>
    <definedName name="dg" localSheetId="6" hidden="1">{"via1",#N/A,TRUE,"general";"via2",#N/A,TRUE,"general";"via3",#N/A,TRUE,"general"}</definedName>
    <definedName name="dg" localSheetId="10" hidden="1">{"via1",#N/A,TRUE,"general";"via2",#N/A,TRUE,"general";"via3",#N/A,TRUE,"general"}</definedName>
    <definedName name="dg" hidden="1">{"via1",#N/A,TRUE,"general";"via2",#N/A,TRUE,"general";"via3",#N/A,TRUE,"general"}</definedName>
    <definedName name="dgdgr" localSheetId="14" hidden="1">{"via1",#N/A,TRUE,"general";"via2",#N/A,TRUE,"general";"via3",#N/A,TRUE,"general"}</definedName>
    <definedName name="dgdgr" localSheetId="6" hidden="1">{"via1",#N/A,TRUE,"general";"via2",#N/A,TRUE,"general";"via3",#N/A,TRUE,"general"}</definedName>
    <definedName name="dgdgr" localSheetId="10" hidden="1">{"via1",#N/A,TRUE,"general";"via2",#N/A,TRUE,"general";"via3",#N/A,TRUE,"general"}</definedName>
    <definedName name="dgdgr" hidden="1">{"via1",#N/A,TRUE,"general";"via2",#N/A,TRUE,"general";"via3",#N/A,TRUE,"general"}</definedName>
    <definedName name="dgfd" localSheetId="14" hidden="1">{"TAB1",#N/A,TRUE,"GENERAL";"TAB2",#N/A,TRUE,"GENERAL";"TAB3",#N/A,TRUE,"GENERAL";"TAB4",#N/A,TRUE,"GENERAL";"TAB5",#N/A,TRUE,"GENERAL"}</definedName>
    <definedName name="dgfd" localSheetId="6" hidden="1">{"TAB1",#N/A,TRUE,"GENERAL";"TAB2",#N/A,TRUE,"GENERAL";"TAB3",#N/A,TRUE,"GENERAL";"TAB4",#N/A,TRUE,"GENERAL";"TAB5",#N/A,TRUE,"GENERAL"}</definedName>
    <definedName name="dgfd" localSheetId="10" hidden="1">{"TAB1",#N/A,TRUE,"GENERAL";"TAB2",#N/A,TRUE,"GENERAL";"TAB3",#N/A,TRUE,"GENERAL";"TAB4",#N/A,TRUE,"GENERAL";"TAB5",#N/A,TRUE,"GENERAL"}</definedName>
    <definedName name="dgfd" hidden="1">{"TAB1",#N/A,TRUE,"GENERAL";"TAB2",#N/A,TRUE,"GENERAL";"TAB3",#N/A,TRUE,"GENERAL";"TAB4",#N/A,TRUE,"GENERAL";"TAB5",#N/A,TRUE,"GENERAL"}</definedName>
    <definedName name="DGFDFVSDF" localSheetId="14" hidden="1">{"via1",#N/A,TRUE,"general";"via2",#N/A,TRUE,"general";"via3",#N/A,TRUE,"general"}</definedName>
    <definedName name="DGFDFVSDF" localSheetId="6" hidden="1">{"via1",#N/A,TRUE,"general";"via2",#N/A,TRUE,"general";"via3",#N/A,TRUE,"general"}</definedName>
    <definedName name="DGFDFVSDF" localSheetId="10" hidden="1">{"via1",#N/A,TRUE,"general";"via2",#N/A,TRUE,"general";"via3",#N/A,TRUE,"general"}</definedName>
    <definedName name="DGFDFVSDF" hidden="1">{"via1",#N/A,TRUE,"general";"via2",#N/A,TRUE,"general";"via3",#N/A,TRUE,"general"}</definedName>
    <definedName name="dgfdg" localSheetId="14" hidden="1">{"via1",#N/A,TRUE,"general";"via2",#N/A,TRUE,"general";"via3",#N/A,TRUE,"general"}</definedName>
    <definedName name="dgfdg" localSheetId="6" hidden="1">{"via1",#N/A,TRUE,"general";"via2",#N/A,TRUE,"general";"via3",#N/A,TRUE,"general"}</definedName>
    <definedName name="dgfdg" localSheetId="10" hidden="1">{"via1",#N/A,TRUE,"general";"via2",#N/A,TRUE,"general";"via3",#N/A,TRUE,"general"}</definedName>
    <definedName name="dgfdg" hidden="1">{"via1",#N/A,TRUE,"general";"via2",#N/A,TRUE,"general";"via3",#N/A,TRUE,"general"}</definedName>
    <definedName name="DGFG" localSheetId="14" hidden="1">{"via1",#N/A,TRUE,"general";"via2",#N/A,TRUE,"general";"via3",#N/A,TRUE,"general"}</definedName>
    <definedName name="DGFG" localSheetId="6" hidden="1">{"via1",#N/A,TRUE,"general";"via2",#N/A,TRUE,"general";"via3",#N/A,TRUE,"general"}</definedName>
    <definedName name="DGFG" localSheetId="10" hidden="1">{"via1",#N/A,TRUE,"general";"via2",#N/A,TRUE,"general";"via3",#N/A,TRUE,"general"}</definedName>
    <definedName name="DGFG" hidden="1">{"via1",#N/A,TRUE,"general";"via2",#N/A,TRUE,"general";"via3",#N/A,TRUE,"general"}</definedName>
    <definedName name="dgfsado" localSheetId="14" hidden="1">{"TAB1",#N/A,TRUE,"GENERAL";"TAB2",#N/A,TRUE,"GENERAL";"TAB3",#N/A,TRUE,"GENERAL";"TAB4",#N/A,TRUE,"GENERAL";"TAB5",#N/A,TRUE,"GENERAL"}</definedName>
    <definedName name="dgfsado" localSheetId="6" hidden="1">{"TAB1",#N/A,TRUE,"GENERAL";"TAB2",#N/A,TRUE,"GENERAL";"TAB3",#N/A,TRUE,"GENERAL";"TAB4",#N/A,TRUE,"GENERAL";"TAB5",#N/A,TRUE,"GENERAL"}</definedName>
    <definedName name="dgfsado" localSheetId="10" hidden="1">{"TAB1",#N/A,TRUE,"GENERAL";"TAB2",#N/A,TRUE,"GENERAL";"TAB3",#N/A,TRUE,"GENERAL";"TAB4",#N/A,TRUE,"GENERAL";"TAB5",#N/A,TRUE,"GENERAL"}</definedName>
    <definedName name="dgfsado" hidden="1">{"TAB1",#N/A,TRUE,"GENERAL";"TAB2",#N/A,TRUE,"GENERAL";"TAB3",#N/A,TRUE,"GENERAL";"TAB4",#N/A,TRUE,"GENERAL";"TAB5",#N/A,TRUE,"GENERAL"}</definedName>
    <definedName name="dgrdeb" localSheetId="14" hidden="1">{"TAB1",#N/A,TRUE,"GENERAL";"TAB2",#N/A,TRUE,"GENERAL";"TAB3",#N/A,TRUE,"GENERAL";"TAB4",#N/A,TRUE,"GENERAL";"TAB5",#N/A,TRUE,"GENERAL"}</definedName>
    <definedName name="dgrdeb" localSheetId="6" hidden="1">{"TAB1",#N/A,TRUE,"GENERAL";"TAB2",#N/A,TRUE,"GENERAL";"TAB3",#N/A,TRUE,"GENERAL";"TAB4",#N/A,TRUE,"GENERAL";"TAB5",#N/A,TRUE,"GENERAL"}</definedName>
    <definedName name="dgrdeb" localSheetId="10" hidden="1">{"TAB1",#N/A,TRUE,"GENERAL";"TAB2",#N/A,TRUE,"GENERAL";"TAB3",#N/A,TRUE,"GENERAL";"TAB4",#N/A,TRUE,"GENERAL";"TAB5",#N/A,TRUE,"GENERAL"}</definedName>
    <definedName name="dgrdeb" hidden="1">{"TAB1",#N/A,TRUE,"GENERAL";"TAB2",#N/A,TRUE,"GENERAL";"TAB3",#N/A,TRUE,"GENERAL";"TAB4",#N/A,TRUE,"GENERAL";"TAB5",#N/A,TRUE,"GENERAL"}</definedName>
    <definedName name="dgreg" localSheetId="14" hidden="1">{"via1",#N/A,TRUE,"general";"via2",#N/A,TRUE,"general";"via3",#N/A,TRUE,"general"}</definedName>
    <definedName name="dgreg" localSheetId="6" hidden="1">{"via1",#N/A,TRUE,"general";"via2",#N/A,TRUE,"general";"via3",#N/A,TRUE,"general"}</definedName>
    <definedName name="dgreg" localSheetId="10" hidden="1">{"via1",#N/A,TRUE,"general";"via2",#N/A,TRUE,"general";"via3",#N/A,TRUE,"general"}</definedName>
    <definedName name="dgreg" hidden="1">{"via1",#N/A,TRUE,"general";"via2",#N/A,TRUE,"general";"via3",#N/A,TRUE,"general"}</definedName>
    <definedName name="DH" localSheetId="14" hidden="1">{"via1",#N/A,TRUE,"general";"via2",#N/A,TRUE,"general";"via3",#N/A,TRUE,"general"}</definedName>
    <definedName name="DH" localSheetId="6" hidden="1">{"via1",#N/A,TRUE,"general";"via2",#N/A,TRUE,"general";"via3",#N/A,TRUE,"general"}</definedName>
    <definedName name="DH" localSheetId="10" hidden="1">{"via1",#N/A,TRUE,"general";"via2",#N/A,TRUE,"general";"via3",#N/A,TRUE,"general"}</definedName>
    <definedName name="DH" hidden="1">{"via1",#N/A,TRUE,"general";"via2",#N/A,TRUE,"general";"via3",#N/A,TRUE,"general"}</definedName>
    <definedName name="dhdth" localSheetId="14" hidden="1">{"TAB1",#N/A,TRUE,"GENERAL";"TAB2",#N/A,TRUE,"GENERAL";"TAB3",#N/A,TRUE,"GENERAL";"TAB4",#N/A,TRUE,"GENERAL";"TAB5",#N/A,TRUE,"GENERAL"}</definedName>
    <definedName name="dhdth" localSheetId="6" hidden="1">{"TAB1",#N/A,TRUE,"GENERAL";"TAB2",#N/A,TRUE,"GENERAL";"TAB3",#N/A,TRUE,"GENERAL";"TAB4",#N/A,TRUE,"GENERAL";"TAB5",#N/A,TRUE,"GENERAL"}</definedName>
    <definedName name="dhdth" localSheetId="10" hidden="1">{"TAB1",#N/A,TRUE,"GENERAL";"TAB2",#N/A,TRUE,"GENERAL";"TAB3",#N/A,TRUE,"GENERAL";"TAB4",#N/A,TRUE,"GENERAL";"TAB5",#N/A,TRUE,"GENERAL"}</definedName>
    <definedName name="dhdth" hidden="1">{"TAB1",#N/A,TRUE,"GENERAL";"TAB2",#N/A,TRUE,"GENERAL";"TAB3",#N/A,TRUE,"GENERAL";"TAB4",#N/A,TRUE,"GENERAL";"TAB5",#N/A,TRUE,"GENERAL"}</definedName>
    <definedName name="dhgh" localSheetId="14" hidden="1">{"via1",#N/A,TRUE,"general";"via2",#N/A,TRUE,"general";"via3",#N/A,TRUE,"general"}</definedName>
    <definedName name="dhgh" localSheetId="6" hidden="1">{"via1",#N/A,TRUE,"general";"via2",#N/A,TRUE,"general";"via3",#N/A,TRUE,"general"}</definedName>
    <definedName name="dhgh" localSheetId="10" hidden="1">{"via1",#N/A,TRUE,"general";"via2",#N/A,TRUE,"general";"via3",#N/A,TRUE,"general"}</definedName>
    <definedName name="dhgh" hidden="1">{"via1",#N/A,TRUE,"general";"via2",#N/A,TRUE,"general";"via3",#N/A,TRUE,"general"}</definedName>
    <definedName name="DIA" localSheetId="10">[14]PRESUPUESTO!$B$13</definedName>
    <definedName name="DIA">[15]PRESUPUESTO!$B$13</definedName>
    <definedName name="diametros" localSheetId="14">#REF!</definedName>
    <definedName name="diametros" localSheetId="6">#REF!</definedName>
    <definedName name="diametros" localSheetId="10">#REF!</definedName>
    <definedName name="diametros" localSheetId="5">#REF!</definedName>
    <definedName name="diametros" localSheetId="3">#REF!</definedName>
    <definedName name="diametros" localSheetId="4">#REF!</definedName>
    <definedName name="diametros">#REF!</definedName>
    <definedName name="djdytj" localSheetId="14" hidden="1">{"TAB1",#N/A,TRUE,"GENERAL";"TAB2",#N/A,TRUE,"GENERAL";"TAB3",#N/A,TRUE,"GENERAL";"TAB4",#N/A,TRUE,"GENERAL";"TAB5",#N/A,TRUE,"GENERAL"}</definedName>
    <definedName name="djdytj" localSheetId="6" hidden="1">{"TAB1",#N/A,TRUE,"GENERAL";"TAB2",#N/A,TRUE,"GENERAL";"TAB3",#N/A,TRUE,"GENERAL";"TAB4",#N/A,TRUE,"GENERAL";"TAB5",#N/A,TRUE,"GENERAL"}</definedName>
    <definedName name="djdytj" localSheetId="10" hidden="1">{"TAB1",#N/A,TRUE,"GENERAL";"TAB2",#N/A,TRUE,"GENERAL";"TAB3",#N/A,TRUE,"GENERAL";"TAB4",#N/A,TRUE,"GENERAL";"TAB5",#N/A,TRUE,"GENERAL"}</definedName>
    <definedName name="djdytj" hidden="1">{"TAB1",#N/A,TRUE,"GENERAL";"TAB2",#N/A,TRUE,"GENERAL";"TAB3",#N/A,TRUE,"GENERAL";"TAB4",#N/A,TRUE,"GENERAL";"TAB5",#N/A,TRUE,"GENERAL"}</definedName>
    <definedName name="dry" localSheetId="14" hidden="1">{"via1",#N/A,TRUE,"general";"via2",#N/A,TRUE,"general";"via3",#N/A,TRUE,"general"}</definedName>
    <definedName name="dry" localSheetId="6" hidden="1">{"via1",#N/A,TRUE,"general";"via2",#N/A,TRUE,"general";"via3",#N/A,TRUE,"general"}</definedName>
    <definedName name="dry" localSheetId="10" hidden="1">{"via1",#N/A,TRUE,"general";"via2",#N/A,TRUE,"general";"via3",#N/A,TRUE,"general"}</definedName>
    <definedName name="dry" hidden="1">{"via1",#N/A,TRUE,"general";"via2",#N/A,TRUE,"general";"via3",#N/A,TRUE,"general"}</definedName>
    <definedName name="DSAD" localSheetId="14" hidden="1">{"via1",#N/A,TRUE,"general";"via2",#N/A,TRUE,"general";"via3",#N/A,TRUE,"general"}</definedName>
    <definedName name="DSAD" localSheetId="6" hidden="1">{"via1",#N/A,TRUE,"general";"via2",#N/A,TRUE,"general";"via3",#N/A,TRUE,"general"}</definedName>
    <definedName name="DSAD" localSheetId="10" hidden="1">{"via1",#N/A,TRUE,"general";"via2",#N/A,TRUE,"general";"via3",#N/A,TRUE,"general"}</definedName>
    <definedName name="DSAD" hidden="1">{"via1",#N/A,TRUE,"general";"via2",#N/A,TRUE,"general";"via3",#N/A,TRUE,"general"}</definedName>
    <definedName name="dsadfp" localSheetId="14" hidden="1">{"TAB1",#N/A,TRUE,"GENERAL";"TAB2",#N/A,TRUE,"GENERAL";"TAB3",#N/A,TRUE,"GENERAL";"TAB4",#N/A,TRUE,"GENERAL";"TAB5",#N/A,TRUE,"GENERAL"}</definedName>
    <definedName name="dsadfp" localSheetId="6" hidden="1">{"TAB1",#N/A,TRUE,"GENERAL";"TAB2",#N/A,TRUE,"GENERAL";"TAB3",#N/A,TRUE,"GENERAL";"TAB4",#N/A,TRUE,"GENERAL";"TAB5",#N/A,TRUE,"GENERAL"}</definedName>
    <definedName name="dsadfp" localSheetId="10" hidden="1">{"TAB1",#N/A,TRUE,"GENERAL";"TAB2",#N/A,TRUE,"GENERAL";"TAB3",#N/A,TRUE,"GENERAL";"TAB4",#N/A,TRUE,"GENERAL";"TAB5",#N/A,TRUE,"GENERAL"}</definedName>
    <definedName name="dsadfp" hidden="1">{"TAB1",#N/A,TRUE,"GENERAL";"TAB2",#N/A,TRUE,"GENERAL";"TAB3",#N/A,TRUE,"GENERAL";"TAB4",#N/A,TRUE,"GENERAL";"TAB5",#N/A,TRUE,"GENERAL"}</definedName>
    <definedName name="Dsbcm" localSheetId="14">#REF!</definedName>
    <definedName name="Dsbcm" localSheetId="6">#REF!</definedName>
    <definedName name="Dsbcm" localSheetId="10">#REF!</definedName>
    <definedName name="Dsbcm" localSheetId="5">#REF!</definedName>
    <definedName name="Dsbcm" localSheetId="3">#REF!</definedName>
    <definedName name="Dsbcm" localSheetId="4">#REF!</definedName>
    <definedName name="Dsbcm">#REF!</definedName>
    <definedName name="DSD" localSheetId="14" hidden="1">{"via1",#N/A,TRUE,"general";"via2",#N/A,TRUE,"general";"via3",#N/A,TRUE,"general"}</definedName>
    <definedName name="DSD" localSheetId="6" hidden="1">{"via1",#N/A,TRUE,"general";"via2",#N/A,TRUE,"general";"via3",#N/A,TRUE,"general"}</definedName>
    <definedName name="DSD" localSheetId="10" hidden="1">{"via1",#N/A,TRUE,"general";"via2",#N/A,TRUE,"general";"via3",#N/A,TRUE,"general"}</definedName>
    <definedName name="DSD" hidden="1">{"via1",#N/A,TRUE,"general";"via2",#N/A,TRUE,"general";"via3",#N/A,TRUE,"general"}</definedName>
    <definedName name="dsdads4" localSheetId="14" hidden="1">{"TAB1",#N/A,TRUE,"GENERAL";"TAB2",#N/A,TRUE,"GENERAL";"TAB3",#N/A,TRUE,"GENERAL";"TAB4",#N/A,TRUE,"GENERAL";"TAB5",#N/A,TRUE,"GENERAL"}</definedName>
    <definedName name="dsdads4" localSheetId="6" hidden="1">{"TAB1",#N/A,TRUE,"GENERAL";"TAB2",#N/A,TRUE,"GENERAL";"TAB3",#N/A,TRUE,"GENERAL";"TAB4",#N/A,TRUE,"GENERAL";"TAB5",#N/A,TRUE,"GENERAL"}</definedName>
    <definedName name="dsdads4" localSheetId="10" hidden="1">{"TAB1",#N/A,TRUE,"GENERAL";"TAB2",#N/A,TRUE,"GENERAL";"TAB3",#N/A,TRUE,"GENERAL";"TAB4",#N/A,TRUE,"GENERAL";"TAB5",#N/A,TRUE,"GENERAL"}</definedName>
    <definedName name="dsdads4" hidden="1">{"TAB1",#N/A,TRUE,"GENERAL";"TAB2",#N/A,TRUE,"GENERAL";"TAB3",#N/A,TRUE,"GENERAL";"TAB4",#N/A,TRUE,"GENERAL";"TAB5",#N/A,TRUE,"GENERAL"}</definedName>
    <definedName name="DSF" localSheetId="14" hidden="1">{"via1",#N/A,TRUE,"general";"via2",#N/A,TRUE,"general";"via3",#N/A,TRUE,"general"}</definedName>
    <definedName name="DSF" localSheetId="6" hidden="1">{"via1",#N/A,TRUE,"general";"via2",#N/A,TRUE,"general";"via3",#N/A,TRUE,"general"}</definedName>
    <definedName name="DSF" localSheetId="10" hidden="1">{"via1",#N/A,TRUE,"general";"via2",#N/A,TRUE,"general";"via3",#N/A,TRUE,"general"}</definedName>
    <definedName name="DSF" hidden="1">{"via1",#N/A,TRUE,"general";"via2",#N/A,TRUE,"general";"via3",#N/A,TRUE,"general"}</definedName>
    <definedName name="DSFCVTY" localSheetId="14" hidden="1">{"TAB1",#N/A,TRUE,"GENERAL";"TAB2",#N/A,TRUE,"GENERAL";"TAB3",#N/A,TRUE,"GENERAL";"TAB4",#N/A,TRUE,"GENERAL";"TAB5",#N/A,TRUE,"GENERAL"}</definedName>
    <definedName name="DSFCVTY" localSheetId="6" hidden="1">{"TAB1",#N/A,TRUE,"GENERAL";"TAB2",#N/A,TRUE,"GENERAL";"TAB3",#N/A,TRUE,"GENERAL";"TAB4",#N/A,TRUE,"GENERAL";"TAB5",#N/A,TRUE,"GENERAL"}</definedName>
    <definedName name="DSFCVTY" localSheetId="10" hidden="1">{"TAB1",#N/A,TRUE,"GENERAL";"TAB2",#N/A,TRUE,"GENERAL";"TAB3",#N/A,TRUE,"GENERAL";"TAB4",#N/A,TRUE,"GENERAL";"TAB5",#N/A,TRUE,"GENERAL"}</definedName>
    <definedName name="DSFCVTY" hidden="1">{"TAB1",#N/A,TRUE,"GENERAL";"TAB2",#N/A,TRUE,"GENERAL";"TAB3",#N/A,TRUE,"GENERAL";"TAB4",#N/A,TRUE,"GENERAL";"TAB5",#N/A,TRUE,"GENERAL"}</definedName>
    <definedName name="dsfg" localSheetId="14" hidden="1">{"via1",#N/A,TRUE,"general";"via2",#N/A,TRUE,"general";"via3",#N/A,TRUE,"general"}</definedName>
    <definedName name="dsfg" localSheetId="6" hidden="1">{"via1",#N/A,TRUE,"general";"via2",#N/A,TRUE,"general";"via3",#N/A,TRUE,"general"}</definedName>
    <definedName name="dsfg" localSheetId="10" hidden="1">{"via1",#N/A,TRUE,"general";"via2",#N/A,TRUE,"general";"via3",#N/A,TRUE,"general"}</definedName>
    <definedName name="dsfg" hidden="1">{"via1",#N/A,TRUE,"general";"via2",#N/A,TRUE,"general";"via3",#N/A,TRUE,"general"}</definedName>
    <definedName name="dsfhgfdh" localSheetId="14" hidden="1">{"TAB1",#N/A,TRUE,"GENERAL";"TAB2",#N/A,TRUE,"GENERAL";"TAB3",#N/A,TRUE,"GENERAL";"TAB4",#N/A,TRUE,"GENERAL";"TAB5",#N/A,TRUE,"GENERAL"}</definedName>
    <definedName name="dsfhgfdh" localSheetId="6" hidden="1">{"TAB1",#N/A,TRUE,"GENERAL";"TAB2",#N/A,TRUE,"GENERAL";"TAB3",#N/A,TRUE,"GENERAL";"TAB4",#N/A,TRUE,"GENERAL";"TAB5",#N/A,TRUE,"GENERAL"}</definedName>
    <definedName name="dsfhgfdh" localSheetId="10" hidden="1">{"TAB1",#N/A,TRUE,"GENERAL";"TAB2",#N/A,TRUE,"GENERAL";"TAB3",#N/A,TRUE,"GENERAL";"TAB4",#N/A,TRUE,"GENERAL";"TAB5",#N/A,TRUE,"GENERAL"}</definedName>
    <definedName name="dsfhgfdh" hidden="1">{"TAB1",#N/A,TRUE,"GENERAL";"TAB2",#N/A,TRUE,"GENERAL";"TAB3",#N/A,TRUE,"GENERAL";"TAB4",#N/A,TRUE,"GENERAL";"TAB5",#N/A,TRUE,"GENERAL"}</definedName>
    <definedName name="dsfsdf" localSheetId="14" hidden="1">{"via1",#N/A,TRUE,"general";"via2",#N/A,TRUE,"general";"via3",#N/A,TRUE,"general"}</definedName>
    <definedName name="dsfsdf" localSheetId="6" hidden="1">{"via1",#N/A,TRUE,"general";"via2",#N/A,TRUE,"general";"via3",#N/A,TRUE,"general"}</definedName>
    <definedName name="dsfsdf" localSheetId="10" hidden="1">{"via1",#N/A,TRUE,"general";"via2",#N/A,TRUE,"general";"via3",#N/A,TRUE,"general"}</definedName>
    <definedName name="dsfsdf" hidden="1">{"via1",#N/A,TRUE,"general";"via2",#N/A,TRUE,"general";"via3",#N/A,TRUE,"general"}</definedName>
    <definedName name="DSFSDFCXV" localSheetId="14" hidden="1">{"TAB1",#N/A,TRUE,"GENERAL";"TAB2",#N/A,TRUE,"GENERAL";"TAB3",#N/A,TRUE,"GENERAL";"TAB4",#N/A,TRUE,"GENERAL";"TAB5",#N/A,TRUE,"GENERAL"}</definedName>
    <definedName name="DSFSDFCXV" localSheetId="6" hidden="1">{"TAB1",#N/A,TRUE,"GENERAL";"TAB2",#N/A,TRUE,"GENERAL";"TAB3",#N/A,TRUE,"GENERAL";"TAB4",#N/A,TRUE,"GENERAL";"TAB5",#N/A,TRUE,"GENERAL"}</definedName>
    <definedName name="DSFSDFCXV" localSheetId="10" hidden="1">{"TAB1",#N/A,TRUE,"GENERAL";"TAB2",#N/A,TRUE,"GENERAL";"TAB3",#N/A,TRUE,"GENERAL";"TAB4",#N/A,TRUE,"GENERAL";"TAB5",#N/A,TRUE,"GENERAL"}</definedName>
    <definedName name="DSFSDFCXV" hidden="1">{"TAB1",#N/A,TRUE,"GENERAL";"TAB2",#N/A,TRUE,"GENERAL";"TAB3",#N/A,TRUE,"GENERAL";"TAB4",#N/A,TRUE,"GENERAL";"TAB5",#N/A,TRUE,"GENERAL"}</definedName>
    <definedName name="dsfsvm" localSheetId="14" hidden="1">{"TAB1",#N/A,TRUE,"GENERAL";"TAB2",#N/A,TRUE,"GENERAL";"TAB3",#N/A,TRUE,"GENERAL";"TAB4",#N/A,TRUE,"GENERAL";"TAB5",#N/A,TRUE,"GENERAL"}</definedName>
    <definedName name="dsfsvm" localSheetId="6" hidden="1">{"TAB1",#N/A,TRUE,"GENERAL";"TAB2",#N/A,TRUE,"GENERAL";"TAB3",#N/A,TRUE,"GENERAL";"TAB4",#N/A,TRUE,"GENERAL";"TAB5",#N/A,TRUE,"GENERAL"}</definedName>
    <definedName name="dsfsvm" localSheetId="10" hidden="1">{"TAB1",#N/A,TRUE,"GENERAL";"TAB2",#N/A,TRUE,"GENERAL";"TAB3",#N/A,TRUE,"GENERAL";"TAB4",#N/A,TRUE,"GENERAL";"TAB5",#N/A,TRUE,"GENERAL"}</definedName>
    <definedName name="dsfsvm" hidden="1">{"TAB1",#N/A,TRUE,"GENERAL";"TAB2",#N/A,TRUE,"GENERAL";"TAB3",#N/A,TRUE,"GENERAL";"TAB4",#N/A,TRUE,"GENERAL";"TAB5",#N/A,TRUE,"GENERAL"}</definedName>
    <definedName name="dsftbv" localSheetId="14" hidden="1">{"via1",#N/A,TRUE,"general";"via2",#N/A,TRUE,"general";"via3",#N/A,TRUE,"general"}</definedName>
    <definedName name="dsftbv" localSheetId="6" hidden="1">{"via1",#N/A,TRUE,"general";"via2",#N/A,TRUE,"general";"via3",#N/A,TRUE,"general"}</definedName>
    <definedName name="dsftbv" localSheetId="10" hidden="1">{"via1",#N/A,TRUE,"general";"via2",#N/A,TRUE,"general";"via3",#N/A,TRUE,"general"}</definedName>
    <definedName name="dsftbv" hidden="1">{"via1",#N/A,TRUE,"general";"via2",#N/A,TRUE,"general";"via3",#N/A,TRUE,"general"}</definedName>
    <definedName name="dtrhj" localSheetId="14" hidden="1">{"via1",#N/A,TRUE,"general";"via2",#N/A,TRUE,"general";"via3",#N/A,TRUE,"general"}</definedName>
    <definedName name="dtrhj" localSheetId="6" hidden="1">{"via1",#N/A,TRUE,"general";"via2",#N/A,TRUE,"general";"via3",#N/A,TRUE,"general"}</definedName>
    <definedName name="dtrhj" localSheetId="10" hidden="1">{"via1",#N/A,TRUE,"general";"via2",#N/A,TRUE,"general";"via3",#N/A,TRUE,"general"}</definedName>
    <definedName name="dtrhj" hidden="1">{"via1",#N/A,TRUE,"general";"via2",#N/A,TRUE,"general";"via3",#N/A,TRUE,"general"}</definedName>
    <definedName name="dxfgg" localSheetId="14" hidden="1">{"via1",#N/A,TRUE,"general";"via2",#N/A,TRUE,"general";"via3",#N/A,TRUE,"general"}</definedName>
    <definedName name="dxfgg" localSheetId="6" hidden="1">{"via1",#N/A,TRUE,"general";"via2",#N/A,TRUE,"general";"via3",#N/A,TRUE,"general"}</definedName>
    <definedName name="dxfgg" localSheetId="10" hidden="1">{"via1",#N/A,TRUE,"general";"via2",#N/A,TRUE,"general";"via3",#N/A,TRUE,"general"}</definedName>
    <definedName name="dxfgg" hidden="1">{"via1",#N/A,TRUE,"general";"via2",#N/A,TRUE,"general";"via3",#N/A,TRUE,"general"}</definedName>
    <definedName name="e" localSheetId="14">#REF!</definedName>
    <definedName name="e" localSheetId="6">#REF!</definedName>
    <definedName name="e" localSheetId="10">#REF!</definedName>
    <definedName name="e" localSheetId="5">#REF!</definedName>
    <definedName name="e" localSheetId="3">#REF!</definedName>
    <definedName name="e" localSheetId="4">#REF!</definedName>
    <definedName name="e">#REF!</definedName>
    <definedName name="e3e33" localSheetId="14" hidden="1">{"via1",#N/A,TRUE,"general";"via2",#N/A,TRUE,"general";"via3",#N/A,TRUE,"general"}</definedName>
    <definedName name="e3e33" localSheetId="6" hidden="1">{"via1",#N/A,TRUE,"general";"via2",#N/A,TRUE,"general";"via3",#N/A,TRUE,"general"}</definedName>
    <definedName name="e3e33" localSheetId="10" hidden="1">{"via1",#N/A,TRUE,"general";"via2",#N/A,TRUE,"general";"via3",#N/A,TRUE,"general"}</definedName>
    <definedName name="e3e33" hidden="1">{"via1",#N/A,TRUE,"general";"via2",#N/A,TRUE,"general";"via3",#N/A,TRUE,"general"}</definedName>
    <definedName name="EDEDWSWQA" localSheetId="14" hidden="1">{"TAB1",#N/A,TRUE,"GENERAL";"TAB2",#N/A,TRUE,"GENERAL";"TAB3",#N/A,TRUE,"GENERAL";"TAB4",#N/A,TRUE,"GENERAL";"TAB5",#N/A,TRUE,"GENERAL"}</definedName>
    <definedName name="EDEDWSWQA" localSheetId="6" hidden="1">{"TAB1",#N/A,TRUE,"GENERAL";"TAB2",#N/A,TRUE,"GENERAL";"TAB3",#N/A,TRUE,"GENERAL";"TAB4",#N/A,TRUE,"GENERAL";"TAB5",#N/A,TRUE,"GENERAL"}</definedName>
    <definedName name="EDEDWSWQA" localSheetId="10" hidden="1">{"TAB1",#N/A,TRUE,"GENERAL";"TAB2",#N/A,TRUE,"GENERAL";"TAB3",#N/A,TRUE,"GENERAL";"TAB4",#N/A,TRUE,"GENERAL";"TAB5",#N/A,TRUE,"GENERAL"}</definedName>
    <definedName name="EDEDWSWQA" hidden="1">{"TAB1",#N/A,TRUE,"GENERAL";"TAB2",#N/A,TRUE,"GENERAL";"TAB3",#N/A,TRUE,"GENERAL";"TAB4",#N/A,TRUE,"GENERAL";"TAB5",#N/A,TRUE,"GENERAL"}</definedName>
    <definedName name="edgfhmn" localSheetId="14" hidden="1">{"via1",#N/A,TRUE,"general";"via2",#N/A,TRUE,"general";"via3",#N/A,TRUE,"general"}</definedName>
    <definedName name="edgfhmn" localSheetId="6" hidden="1">{"via1",#N/A,TRUE,"general";"via2",#N/A,TRUE,"general";"via3",#N/A,TRUE,"general"}</definedName>
    <definedName name="edgfhmn" localSheetId="10" hidden="1">{"via1",#N/A,TRUE,"general";"via2",#N/A,TRUE,"general";"via3",#N/A,TRUE,"general"}</definedName>
    <definedName name="edgfhmn" hidden="1">{"via1",#N/A,TRUE,"general";"via2",#N/A,TRUE,"general";"via3",#N/A,TRUE,"general"}</definedName>
    <definedName name="EE" localSheetId="14">CANTIDADES!ERR</definedName>
    <definedName name="EE" localSheetId="6">'GRUPO MGA'!ERR</definedName>
    <definedName name="ee" localSheetId="10">#REF!</definedName>
    <definedName name="EE">[0]!ERR</definedName>
    <definedName name="eeedfr" localSheetId="14" hidden="1">{"TAB1",#N/A,TRUE,"GENERAL";"TAB2",#N/A,TRUE,"GENERAL";"TAB3",#N/A,TRUE,"GENERAL";"TAB4",#N/A,TRUE,"GENERAL";"TAB5",#N/A,TRUE,"GENERAL"}</definedName>
    <definedName name="eeedfr" localSheetId="6" hidden="1">{"TAB1",#N/A,TRUE,"GENERAL";"TAB2",#N/A,TRUE,"GENERAL";"TAB3",#N/A,TRUE,"GENERAL";"TAB4",#N/A,TRUE,"GENERAL";"TAB5",#N/A,TRUE,"GENERAL"}</definedName>
    <definedName name="eeedfr" localSheetId="10" hidden="1">{"TAB1",#N/A,TRUE,"GENERAL";"TAB2",#N/A,TRUE,"GENERAL";"TAB3",#N/A,TRUE,"GENERAL";"TAB4",#N/A,TRUE,"GENERAL";"TAB5",#N/A,TRUE,"GENERAL"}</definedName>
    <definedName name="eeedfr" hidden="1">{"TAB1",#N/A,TRUE,"GENERAL";"TAB2",#N/A,TRUE,"GENERAL";"TAB3",#N/A,TRUE,"GENERAL";"TAB4",#N/A,TRUE,"GENERAL";"TAB5",#N/A,TRUE,"GENERAL"}</definedName>
    <definedName name="eeeeer" localSheetId="14" hidden="1">{"TAB1",#N/A,TRUE,"GENERAL";"TAB2",#N/A,TRUE,"GENERAL";"TAB3",#N/A,TRUE,"GENERAL";"TAB4",#N/A,TRUE,"GENERAL";"TAB5",#N/A,TRUE,"GENERAL"}</definedName>
    <definedName name="eeeeer" localSheetId="6" hidden="1">{"TAB1",#N/A,TRUE,"GENERAL";"TAB2",#N/A,TRUE,"GENERAL";"TAB3",#N/A,TRUE,"GENERAL";"TAB4",#N/A,TRUE,"GENERAL";"TAB5",#N/A,TRUE,"GENERAL"}</definedName>
    <definedName name="eeeeer" localSheetId="10" hidden="1">{"TAB1",#N/A,TRUE,"GENERAL";"TAB2",#N/A,TRUE,"GENERAL";"TAB3",#N/A,TRUE,"GENERAL";"TAB4",#N/A,TRUE,"GENERAL";"TAB5",#N/A,TRUE,"GENERAL"}</definedName>
    <definedName name="eeeeer" hidden="1">{"TAB1",#N/A,TRUE,"GENERAL";"TAB2",#N/A,TRUE,"GENERAL";"TAB3",#N/A,TRUE,"GENERAL";"TAB4",#N/A,TRUE,"GENERAL";"TAB5",#N/A,TRUE,"GENERAL"}</definedName>
    <definedName name="eeerfd" localSheetId="14" hidden="1">{"via1",#N/A,TRUE,"general";"via2",#N/A,TRUE,"general";"via3",#N/A,TRUE,"general"}</definedName>
    <definedName name="eeerfd" localSheetId="6" hidden="1">{"via1",#N/A,TRUE,"general";"via2",#N/A,TRUE,"general";"via3",#N/A,TRUE,"general"}</definedName>
    <definedName name="eeerfd" localSheetId="10" hidden="1">{"via1",#N/A,TRUE,"general";"via2",#N/A,TRUE,"general";"via3",#N/A,TRUE,"general"}</definedName>
    <definedName name="eeerfd" hidden="1">{"via1",#N/A,TRUE,"general";"via2",#N/A,TRUE,"general";"via3",#N/A,TRUE,"general"}</definedName>
    <definedName name="efef" localSheetId="14" hidden="1">{"TAB1",#N/A,TRUE,"GENERAL";"TAB2",#N/A,TRUE,"GENERAL";"TAB3",#N/A,TRUE,"GENERAL";"TAB4",#N/A,TRUE,"GENERAL";"TAB5",#N/A,TRUE,"GENERAL"}</definedName>
    <definedName name="efef" localSheetId="6" hidden="1">{"TAB1",#N/A,TRUE,"GENERAL";"TAB2",#N/A,TRUE,"GENERAL";"TAB3",#N/A,TRUE,"GENERAL";"TAB4",#N/A,TRUE,"GENERAL";"TAB5",#N/A,TRUE,"GENERAL"}</definedName>
    <definedName name="efef" localSheetId="10" hidden="1">{"TAB1",#N/A,TRUE,"GENERAL";"TAB2",#N/A,TRUE,"GENERAL";"TAB3",#N/A,TRUE,"GENERAL";"TAB4",#N/A,TRUE,"GENERAL";"TAB5",#N/A,TRUE,"GENERAL"}</definedName>
    <definedName name="efef" hidden="1">{"TAB1",#N/A,TRUE,"GENERAL";"TAB2",#N/A,TRUE,"GENERAL";"TAB3",#N/A,TRUE,"GENERAL";"TAB4",#N/A,TRUE,"GENERAL";"TAB5",#N/A,TRUE,"GENERAL"}</definedName>
    <definedName name="efer" localSheetId="14" hidden="1">{"via1",#N/A,TRUE,"general";"via2",#N/A,TRUE,"general";"via3",#N/A,TRUE,"general"}</definedName>
    <definedName name="efer" localSheetId="6" hidden="1">{"via1",#N/A,TRUE,"general";"via2",#N/A,TRUE,"general";"via3",#N/A,TRUE,"general"}</definedName>
    <definedName name="efer" localSheetId="10" hidden="1">{"via1",#N/A,TRUE,"general";"via2",#N/A,TRUE,"general";"via3",#N/A,TRUE,"general"}</definedName>
    <definedName name="efer" hidden="1">{"via1",#N/A,TRUE,"general";"via2",#N/A,TRUE,"general";"via3",#N/A,TRUE,"general"}</definedName>
    <definedName name="egeg" localSheetId="14" hidden="1">{"TAB1",#N/A,TRUE,"GENERAL";"TAB2",#N/A,TRUE,"GENERAL";"TAB3",#N/A,TRUE,"GENERAL";"TAB4",#N/A,TRUE,"GENERAL";"TAB5",#N/A,TRUE,"GENERAL"}</definedName>
    <definedName name="egeg" localSheetId="6" hidden="1">{"TAB1",#N/A,TRUE,"GENERAL";"TAB2",#N/A,TRUE,"GENERAL";"TAB3",#N/A,TRUE,"GENERAL";"TAB4",#N/A,TRUE,"GENERAL";"TAB5",#N/A,TRUE,"GENERAL"}</definedName>
    <definedName name="egeg" localSheetId="10" hidden="1">{"TAB1",#N/A,TRUE,"GENERAL";"TAB2",#N/A,TRUE,"GENERAL";"TAB3",#N/A,TRUE,"GENERAL";"TAB4",#N/A,TRUE,"GENERAL";"TAB5",#N/A,TRUE,"GENERAL"}</definedName>
    <definedName name="egeg" hidden="1">{"TAB1",#N/A,TRUE,"GENERAL";"TAB2",#N/A,TRUE,"GENERAL";"TAB3",#N/A,TRUE,"GENERAL";"TAB4",#N/A,TRUE,"GENERAL";"TAB5",#N/A,TRUE,"GENERAL"}</definedName>
    <definedName name="egtrgthrt" localSheetId="14" hidden="1">{"TAB1",#N/A,TRUE,"GENERAL";"TAB2",#N/A,TRUE,"GENERAL";"TAB3",#N/A,TRUE,"GENERAL";"TAB4",#N/A,TRUE,"GENERAL";"TAB5",#N/A,TRUE,"GENERAL"}</definedName>
    <definedName name="egtrgthrt" localSheetId="6" hidden="1">{"TAB1",#N/A,TRUE,"GENERAL";"TAB2",#N/A,TRUE,"GENERAL";"TAB3",#N/A,TRUE,"GENERAL";"TAB4",#N/A,TRUE,"GENERAL";"TAB5",#N/A,TRUE,"GENERAL"}</definedName>
    <definedName name="egtrgthrt" localSheetId="10" hidden="1">{"TAB1",#N/A,TRUE,"GENERAL";"TAB2",#N/A,TRUE,"GENERAL";"TAB3",#N/A,TRUE,"GENERAL";"TAB4",#N/A,TRUE,"GENERAL";"TAB5",#N/A,TRUE,"GENERAL"}</definedName>
    <definedName name="egtrgthrt" hidden="1">{"TAB1",#N/A,TRUE,"GENERAL";"TAB2",#N/A,TRUE,"GENERAL";"TAB3",#N/A,TRUE,"GENERAL";"TAB4",#N/A,TRUE,"GENERAL";"TAB5",#N/A,TRUE,"GENERAL"}</definedName>
    <definedName name="EJEC" localSheetId="10">[14]PRESUPUESTO!$E$7</definedName>
    <definedName name="EJEC">[15]PRESUPUESTO!$E$7</definedName>
    <definedName name="emanto" localSheetId="14">#REF!</definedName>
    <definedName name="emanto" localSheetId="6">#REF!</definedName>
    <definedName name="emanto" localSheetId="10">#REF!</definedName>
    <definedName name="emanto" localSheetId="5">#REF!</definedName>
    <definedName name="emanto" localSheetId="3">#REF!</definedName>
    <definedName name="emanto" localSheetId="4">#REF!</definedName>
    <definedName name="emanto">#REF!</definedName>
    <definedName name="eme" localSheetId="14">CANTIDADES!ERR</definedName>
    <definedName name="eme" localSheetId="6">'GRUPO MGA'!ERR</definedName>
    <definedName name="eme" localSheetId="10">INTERVENTORIA!ERR</definedName>
    <definedName name="eme">[0]!ERR</definedName>
    <definedName name="Enchape_euro_o_corona" localSheetId="14">'[19]LISTADO DE MATERIALES Y EQUIPOS'!$B$65</definedName>
    <definedName name="Enchape_euro_o_corona" localSheetId="10">'[20]LISTADO DE MATERIALES Y EQUIPOS'!$B$65</definedName>
    <definedName name="Enchape_euro_o_corona">'[21]LISTADO DE MATERIALES Y EQUIPOS'!$B$65</definedName>
    <definedName name="ENERO">#REF!</definedName>
    <definedName name="ENTRADASP" localSheetId="14">#REF!</definedName>
    <definedName name="ENTRADASP" localSheetId="6">#REF!</definedName>
    <definedName name="ENTRADASP" localSheetId="10">#REF!</definedName>
    <definedName name="ENTRADASP" localSheetId="5">#REF!</definedName>
    <definedName name="ENTRADASP" localSheetId="3">#REF!</definedName>
    <definedName name="ENTRADASP" localSheetId="4">#REF!</definedName>
    <definedName name="ENTRADASP">#REF!</definedName>
    <definedName name="EQUI" localSheetId="14">[49]EQUIPO!$B$2:$B$36</definedName>
    <definedName name="EQUI" localSheetId="10">[50]EQUIPO!$B$2:$B$36</definedName>
    <definedName name="EQUI">[49]EQUIPO!$B$2:$B$36</definedName>
    <definedName name="equipo">[51]Equipo!$A$7:$A$65536</definedName>
    <definedName name="EQUIPO_1" localSheetId="14">[49]EQUIPO!$B$2:$D$36</definedName>
    <definedName name="EQUIPO_1" localSheetId="10">[50]EQUIPO!$B$2:$D$36</definedName>
    <definedName name="EQUIPO_1">[49]EQUIPO!$B$2:$D$36</definedName>
    <definedName name="Equipo_de_soldadura" localSheetId="14">'[19]LISTADO DE MATERIALES Y EQUIPOS'!$B$31</definedName>
    <definedName name="Equipo_de_soldadura" localSheetId="10">'[20]LISTADO DE MATERIALES Y EQUIPOS'!$B$31</definedName>
    <definedName name="Equipo_de_soldadura">'[21]LISTADO DE MATERIALES Y EQUIPOS'!$B$31</definedName>
    <definedName name="Equipos" localSheetId="14">#REF!</definedName>
    <definedName name="Equipos" localSheetId="6">#REF!</definedName>
    <definedName name="Equipos" localSheetId="10">#REF!</definedName>
    <definedName name="Equipos" localSheetId="5">#REF!</definedName>
    <definedName name="Equipos" localSheetId="3">#REF!</definedName>
    <definedName name="Equipos" localSheetId="4">#REF!</definedName>
    <definedName name="Equipos">#REF!</definedName>
    <definedName name="eqw" localSheetId="14" hidden="1">{"via1",#N/A,TRUE,"general";"via2",#N/A,TRUE,"general";"via3",#N/A,TRUE,"general"}</definedName>
    <definedName name="eqw" localSheetId="6" hidden="1">{"via1",#N/A,TRUE,"general";"via2",#N/A,TRUE,"general";"via3",#N/A,TRUE,"general"}</definedName>
    <definedName name="eqw" localSheetId="10" hidden="1">{"via1",#N/A,TRUE,"general";"via2",#N/A,TRUE,"general";"via3",#N/A,TRUE,"general"}</definedName>
    <definedName name="eqw" hidden="1">{"via1",#N/A,TRUE,"general";"via2",#N/A,TRUE,"general";"via3",#N/A,TRUE,"general"}</definedName>
    <definedName name="erg" localSheetId="14" hidden="1">{"TAB1",#N/A,TRUE,"GENERAL";"TAB2",#N/A,TRUE,"GENERAL";"TAB3",#N/A,TRUE,"GENERAL";"TAB4",#N/A,TRUE,"GENERAL";"TAB5",#N/A,TRUE,"GENERAL"}</definedName>
    <definedName name="erg" localSheetId="6" hidden="1">{"TAB1",#N/A,TRUE,"GENERAL";"TAB2",#N/A,TRUE,"GENERAL";"TAB3",#N/A,TRUE,"GENERAL";"TAB4",#N/A,TRUE,"GENERAL";"TAB5",#N/A,TRUE,"GENERAL"}</definedName>
    <definedName name="erg" localSheetId="10" hidden="1">{"TAB1",#N/A,TRUE,"GENERAL";"TAB2",#N/A,TRUE,"GENERAL";"TAB3",#N/A,TRUE,"GENERAL";"TAB4",#N/A,TRUE,"GENERAL";"TAB5",#N/A,TRUE,"GENERAL"}</definedName>
    <definedName name="erg" hidden="1">{"TAB1",#N/A,TRUE,"GENERAL";"TAB2",#N/A,TRUE,"GENERAL";"TAB3",#N/A,TRUE,"GENERAL";"TAB4",#N/A,TRUE,"GENERAL";"TAB5",#N/A,TRUE,"GENERAL"}</definedName>
    <definedName name="erger" localSheetId="14" hidden="1">{"via1",#N/A,TRUE,"general";"via2",#N/A,TRUE,"general";"via3",#N/A,TRUE,"general"}</definedName>
    <definedName name="erger" localSheetId="6" hidden="1">{"via1",#N/A,TRUE,"general";"via2",#N/A,TRUE,"general";"via3",#N/A,TRUE,"general"}</definedName>
    <definedName name="erger" localSheetId="10" hidden="1">{"via1",#N/A,TRUE,"general";"via2",#N/A,TRUE,"general";"via3",#N/A,TRUE,"general"}</definedName>
    <definedName name="erger" hidden="1">{"via1",#N/A,TRUE,"general";"via2",#N/A,TRUE,"general";"via3",#N/A,TRUE,"general"}</definedName>
    <definedName name="ergerg" localSheetId="14" hidden="1">{"via1",#N/A,TRUE,"general";"via2",#N/A,TRUE,"general";"via3",#N/A,TRUE,"general"}</definedName>
    <definedName name="ergerg" localSheetId="6" hidden="1">{"via1",#N/A,TRUE,"general";"via2",#N/A,TRUE,"general";"via3",#N/A,TRUE,"general"}</definedName>
    <definedName name="ergerg" localSheetId="10" hidden="1">{"via1",#N/A,TRUE,"general";"via2",#N/A,TRUE,"general";"via3",#N/A,TRUE,"general"}</definedName>
    <definedName name="ergerg" hidden="1">{"via1",#N/A,TRUE,"general";"via2",#N/A,TRUE,"general";"via3",#N/A,TRUE,"general"}</definedName>
    <definedName name="ergfegr" localSheetId="14" hidden="1">{"via1",#N/A,TRUE,"general";"via2",#N/A,TRUE,"general";"via3",#N/A,TRUE,"general"}</definedName>
    <definedName name="ergfegr" localSheetId="6" hidden="1">{"via1",#N/A,TRUE,"general";"via2",#N/A,TRUE,"general";"via3",#N/A,TRUE,"general"}</definedName>
    <definedName name="ergfegr" localSheetId="10" hidden="1">{"via1",#N/A,TRUE,"general";"via2",#N/A,TRUE,"general";"via3",#N/A,TRUE,"general"}</definedName>
    <definedName name="ergfegr" hidden="1">{"via1",#N/A,TRUE,"general";"via2",#N/A,TRUE,"general";"via3",#N/A,TRUE,"general"}</definedName>
    <definedName name="ergge" localSheetId="14" hidden="1">{"TAB1",#N/A,TRUE,"GENERAL";"TAB2",#N/A,TRUE,"GENERAL";"TAB3",#N/A,TRUE,"GENERAL";"TAB4",#N/A,TRUE,"GENERAL";"TAB5",#N/A,TRUE,"GENERAL"}</definedName>
    <definedName name="ergge" localSheetId="6" hidden="1">{"TAB1",#N/A,TRUE,"GENERAL";"TAB2",#N/A,TRUE,"GENERAL";"TAB3",#N/A,TRUE,"GENERAL";"TAB4",#N/A,TRUE,"GENERAL";"TAB5",#N/A,TRUE,"GENERAL"}</definedName>
    <definedName name="ergge" localSheetId="10" hidden="1">{"TAB1",#N/A,TRUE,"GENERAL";"TAB2",#N/A,TRUE,"GENERAL";"TAB3",#N/A,TRUE,"GENERAL";"TAB4",#N/A,TRUE,"GENERAL";"TAB5",#N/A,TRUE,"GENERAL"}</definedName>
    <definedName name="ergge" hidden="1">{"TAB1",#N/A,TRUE,"GENERAL";"TAB2",#N/A,TRUE,"GENERAL";"TAB3",#N/A,TRUE,"GENERAL";"TAB4",#N/A,TRUE,"GENERAL";"TAB5",#N/A,TRUE,"GENERAL"}</definedName>
    <definedName name="erggewg" localSheetId="14" hidden="1">{"via1",#N/A,TRUE,"general";"via2",#N/A,TRUE,"general";"via3",#N/A,TRUE,"general"}</definedName>
    <definedName name="erggewg" localSheetId="6" hidden="1">{"via1",#N/A,TRUE,"general";"via2",#N/A,TRUE,"general";"via3",#N/A,TRUE,"general"}</definedName>
    <definedName name="erggewg" localSheetId="10" hidden="1">{"via1",#N/A,TRUE,"general";"via2",#N/A,TRUE,"general";"via3",#N/A,TRUE,"general"}</definedName>
    <definedName name="erggewg" hidden="1">{"via1",#N/A,TRUE,"general";"via2",#N/A,TRUE,"general";"via3",#N/A,TRUE,"general"}</definedName>
    <definedName name="ergreg" localSheetId="14" hidden="1">{"TAB1",#N/A,TRUE,"GENERAL";"TAB2",#N/A,TRUE,"GENERAL";"TAB3",#N/A,TRUE,"GENERAL";"TAB4",#N/A,TRUE,"GENERAL";"TAB5",#N/A,TRUE,"GENERAL"}</definedName>
    <definedName name="ergreg" localSheetId="6" hidden="1">{"TAB1",#N/A,TRUE,"GENERAL";"TAB2",#N/A,TRUE,"GENERAL";"TAB3",#N/A,TRUE,"GENERAL";"TAB4",#N/A,TRUE,"GENERAL";"TAB5",#N/A,TRUE,"GENERAL"}</definedName>
    <definedName name="ergreg" localSheetId="10" hidden="1">{"TAB1",#N/A,TRUE,"GENERAL";"TAB2",#N/A,TRUE,"GENERAL";"TAB3",#N/A,TRUE,"GENERAL";"TAB4",#N/A,TRUE,"GENERAL";"TAB5",#N/A,TRUE,"GENERAL"}</definedName>
    <definedName name="ergreg" hidden="1">{"TAB1",#N/A,TRUE,"GENERAL";"TAB2",#N/A,TRUE,"GENERAL";"TAB3",#N/A,TRUE,"GENERAL";"TAB4",#N/A,TRUE,"GENERAL";"TAB5",#N/A,TRUE,"GENERAL"}</definedName>
    <definedName name="ergregerg" localSheetId="14" hidden="1">{"via1",#N/A,TRUE,"general";"via2",#N/A,TRUE,"general";"via3",#N/A,TRUE,"general"}</definedName>
    <definedName name="ergregerg" localSheetId="6" hidden="1">{"via1",#N/A,TRUE,"general";"via2",#N/A,TRUE,"general";"via3",#N/A,TRUE,"general"}</definedName>
    <definedName name="ergregerg" localSheetId="10" hidden="1">{"via1",#N/A,TRUE,"general";"via2",#N/A,TRUE,"general";"via3",#N/A,TRUE,"general"}</definedName>
    <definedName name="ergregerg" hidden="1">{"via1",#N/A,TRUE,"general";"via2",#N/A,TRUE,"general";"via3",#N/A,TRUE,"general"}</definedName>
    <definedName name="ergrg" localSheetId="14" hidden="1">{"TAB1",#N/A,TRUE,"GENERAL";"TAB2",#N/A,TRUE,"GENERAL";"TAB3",#N/A,TRUE,"GENERAL";"TAB4",#N/A,TRUE,"GENERAL";"TAB5",#N/A,TRUE,"GENERAL"}</definedName>
    <definedName name="ergrg" localSheetId="6" hidden="1">{"TAB1",#N/A,TRUE,"GENERAL";"TAB2",#N/A,TRUE,"GENERAL";"TAB3",#N/A,TRUE,"GENERAL";"TAB4",#N/A,TRUE,"GENERAL";"TAB5",#N/A,TRUE,"GENERAL"}</definedName>
    <definedName name="ergrg" localSheetId="10" hidden="1">{"TAB1",#N/A,TRUE,"GENERAL";"TAB2",#N/A,TRUE,"GENERAL";"TAB3",#N/A,TRUE,"GENERAL";"TAB4",#N/A,TRUE,"GENERAL";"TAB5",#N/A,TRUE,"GENERAL"}</definedName>
    <definedName name="ergrg" hidden="1">{"TAB1",#N/A,TRUE,"GENERAL";"TAB2",#N/A,TRUE,"GENERAL";"TAB3",#N/A,TRUE,"GENERAL";"TAB4",#N/A,TRUE,"GENERAL";"TAB5",#N/A,TRUE,"GENERAL"}</definedName>
    <definedName name="ergweg" localSheetId="14" hidden="1">{"TAB1",#N/A,TRUE,"GENERAL";"TAB2",#N/A,TRUE,"GENERAL";"TAB3",#N/A,TRUE,"GENERAL";"TAB4",#N/A,TRUE,"GENERAL";"TAB5",#N/A,TRUE,"GENERAL"}</definedName>
    <definedName name="ergweg" localSheetId="6" hidden="1">{"TAB1",#N/A,TRUE,"GENERAL";"TAB2",#N/A,TRUE,"GENERAL";"TAB3",#N/A,TRUE,"GENERAL";"TAB4",#N/A,TRUE,"GENERAL";"TAB5",#N/A,TRUE,"GENERAL"}</definedName>
    <definedName name="ergweg" localSheetId="10" hidden="1">{"TAB1",#N/A,TRUE,"GENERAL";"TAB2",#N/A,TRUE,"GENERAL";"TAB3",#N/A,TRUE,"GENERAL";"TAB4",#N/A,TRUE,"GENERAL";"TAB5",#N/A,TRUE,"GENERAL"}</definedName>
    <definedName name="ergweg" hidden="1">{"TAB1",#N/A,TRUE,"GENERAL";"TAB2",#N/A,TRUE,"GENERAL";"TAB3",#N/A,TRUE,"GENERAL";"TAB4",#N/A,TRUE,"GENERAL";"TAB5",#N/A,TRUE,"GENERAL"}</definedName>
    <definedName name="ergwreg" localSheetId="14" hidden="1">{"via1",#N/A,TRUE,"general";"via2",#N/A,TRUE,"general";"via3",#N/A,TRUE,"general"}</definedName>
    <definedName name="ergwreg" localSheetId="6" hidden="1">{"via1",#N/A,TRUE,"general";"via2",#N/A,TRUE,"general";"via3",#N/A,TRUE,"general"}</definedName>
    <definedName name="ergwreg" localSheetId="10" hidden="1">{"via1",#N/A,TRUE,"general";"via2",#N/A,TRUE,"general";"via3",#N/A,TRUE,"general"}</definedName>
    <definedName name="ergwreg" hidden="1">{"via1",#N/A,TRUE,"general";"via2",#N/A,TRUE,"general";"via3",#N/A,TRUE,"general"}</definedName>
    <definedName name="erheyh" localSheetId="14" hidden="1">{"TAB1",#N/A,TRUE,"GENERAL";"TAB2",#N/A,TRUE,"GENERAL";"TAB3",#N/A,TRUE,"GENERAL";"TAB4",#N/A,TRUE,"GENERAL";"TAB5",#N/A,TRUE,"GENERAL"}</definedName>
    <definedName name="erheyh" localSheetId="6" hidden="1">{"TAB1",#N/A,TRUE,"GENERAL";"TAB2",#N/A,TRUE,"GENERAL";"TAB3",#N/A,TRUE,"GENERAL";"TAB4",#N/A,TRUE,"GENERAL";"TAB5",#N/A,TRUE,"GENERAL"}</definedName>
    <definedName name="erheyh" localSheetId="10" hidden="1">{"TAB1",#N/A,TRUE,"GENERAL";"TAB2",#N/A,TRUE,"GENERAL";"TAB3",#N/A,TRUE,"GENERAL";"TAB4",#N/A,TRUE,"GENERAL";"TAB5",#N/A,TRUE,"GENERAL"}</definedName>
    <definedName name="erheyh" hidden="1">{"TAB1",#N/A,TRUE,"GENERAL";"TAB2",#N/A,TRUE,"GENERAL";"TAB3",#N/A,TRUE,"GENERAL";"TAB4",#N/A,TRUE,"GENERAL";"TAB5",#N/A,TRUE,"GENERAL"}</definedName>
    <definedName name="ERR" localSheetId="14">{"TAB1",#N/A,TRUE,"GENERAL";"TAB2",#N/A,TRUE,"GENERAL";"TAB3",#N/A,TRUE,"GENERAL";"TAB4",#N/A,TRUE,"GENERAL";"TAB5",#N/A,TRUE,"GENERAL"}</definedName>
    <definedName name="ERR" localSheetId="6">{"TAB1",#N/A,TRUE,"GENERAL";"TAB2",#N/A,TRUE,"GENERAL";"TAB3",#N/A,TRUE,"GENERAL";"TAB4",#N/A,TRUE,"GENERAL";"TAB5",#N/A,TRUE,"GENERAL"}</definedName>
    <definedName name="ERR" localSheetId="10">{"TAB1",#N/A,TRUE,"GENERAL";"TAB2",#N/A,TRUE,"GENERAL";"TAB3",#N/A,TRUE,"GENERAL";"TAB4",#N/A,TRUE,"GENERAL";"TAB5",#N/A,TRUE,"GENERAL"}</definedName>
    <definedName name="ERR">{"TAB1",#N/A,TRUE,"GENERAL";"TAB2",#N/A,TRUE,"GENERAL";"TAB3",#N/A,TRUE,"GENERAL";"TAB4",#N/A,TRUE,"GENERAL";"TAB5",#N/A,TRUE,"GENERAL"}</definedName>
    <definedName name="ert" localSheetId="14" hidden="1">{"via1",#N/A,TRUE,"general";"via2",#N/A,TRUE,"general";"via3",#N/A,TRUE,"general"}</definedName>
    <definedName name="ert" localSheetId="6" hidden="1">{"via1",#N/A,TRUE,"general";"via2",#N/A,TRUE,"general";"via3",#N/A,TRUE,"general"}</definedName>
    <definedName name="ert" localSheetId="10" hidden="1">{"via1",#N/A,TRUE,"general";"via2",#N/A,TRUE,"general";"via3",#N/A,TRUE,"general"}</definedName>
    <definedName name="ert" hidden="1">{"via1",#N/A,TRUE,"general";"via2",#N/A,TRUE,"general";"via3",#N/A,TRUE,"general"}</definedName>
    <definedName name="erte" localSheetId="14" hidden="1">{"via1",#N/A,TRUE,"general";"via2",#N/A,TRUE,"general";"via3",#N/A,TRUE,"general"}</definedName>
    <definedName name="erte" localSheetId="6" hidden="1">{"via1",#N/A,TRUE,"general";"via2",#N/A,TRUE,"general";"via3",#N/A,TRUE,"general"}</definedName>
    <definedName name="erte" localSheetId="10" hidden="1">{"via1",#N/A,TRUE,"general";"via2",#N/A,TRUE,"general";"via3",#N/A,TRUE,"general"}</definedName>
    <definedName name="erte" hidden="1">{"via1",#N/A,TRUE,"general";"via2",#N/A,TRUE,"general";"via3",#N/A,TRUE,"general"}</definedName>
    <definedName name="erter" localSheetId="14" hidden="1">{"TAB1",#N/A,TRUE,"GENERAL";"TAB2",#N/A,TRUE,"GENERAL";"TAB3",#N/A,TRUE,"GENERAL";"TAB4",#N/A,TRUE,"GENERAL";"TAB5",#N/A,TRUE,"GENERAL"}</definedName>
    <definedName name="erter" localSheetId="6" hidden="1">{"TAB1",#N/A,TRUE,"GENERAL";"TAB2",#N/A,TRUE,"GENERAL";"TAB3",#N/A,TRUE,"GENERAL";"TAB4",#N/A,TRUE,"GENERAL";"TAB5",#N/A,TRUE,"GENERAL"}</definedName>
    <definedName name="erter" localSheetId="10" hidden="1">{"TAB1",#N/A,TRUE,"GENERAL";"TAB2",#N/A,TRUE,"GENERAL";"TAB3",#N/A,TRUE,"GENERAL";"TAB4",#N/A,TRUE,"GENERAL";"TAB5",#N/A,TRUE,"GENERAL"}</definedName>
    <definedName name="erter" hidden="1">{"TAB1",#N/A,TRUE,"GENERAL";"TAB2",#N/A,TRUE,"GENERAL";"TAB3",#N/A,TRUE,"GENERAL";"TAB4",#N/A,TRUE,"GENERAL";"TAB5",#N/A,TRUE,"GENERAL"}</definedName>
    <definedName name="ertert" localSheetId="14" hidden="1">{"via1",#N/A,TRUE,"general";"via2",#N/A,TRUE,"general";"via3",#N/A,TRUE,"general"}</definedName>
    <definedName name="ertert" localSheetId="6" hidden="1">{"via1",#N/A,TRUE,"general";"via2",#N/A,TRUE,"general";"via3",#N/A,TRUE,"general"}</definedName>
    <definedName name="ertert" localSheetId="10" hidden="1">{"via1",#N/A,TRUE,"general";"via2",#N/A,TRUE,"general";"via3",#N/A,TRUE,"general"}</definedName>
    <definedName name="ertert" hidden="1">{"via1",#N/A,TRUE,"general";"via2",#N/A,TRUE,"general";"via3",#N/A,TRUE,"general"}</definedName>
    <definedName name="ertgyhik" localSheetId="14" hidden="1">{"TAB1",#N/A,TRUE,"GENERAL";"TAB2",#N/A,TRUE,"GENERAL";"TAB3",#N/A,TRUE,"GENERAL";"TAB4",#N/A,TRUE,"GENERAL";"TAB5",#N/A,TRUE,"GENERAL"}</definedName>
    <definedName name="ertgyhik" localSheetId="6" hidden="1">{"TAB1",#N/A,TRUE,"GENERAL";"TAB2",#N/A,TRUE,"GENERAL";"TAB3",#N/A,TRUE,"GENERAL";"TAB4",#N/A,TRUE,"GENERAL";"TAB5",#N/A,TRUE,"GENERAL"}</definedName>
    <definedName name="ertgyhik" localSheetId="10" hidden="1">{"TAB1",#N/A,TRUE,"GENERAL";"TAB2",#N/A,TRUE,"GENERAL";"TAB3",#N/A,TRUE,"GENERAL";"TAB4",#N/A,TRUE,"GENERAL";"TAB5",#N/A,TRUE,"GENERAL"}</definedName>
    <definedName name="ertgyhik" hidden="1">{"TAB1",#N/A,TRUE,"GENERAL";"TAB2",#N/A,TRUE,"GENERAL";"TAB3",#N/A,TRUE,"GENERAL";"TAB4",#N/A,TRUE,"GENERAL";"TAB5",#N/A,TRUE,"GENERAL"}</definedName>
    <definedName name="ertreb" localSheetId="14" hidden="1">{"via1",#N/A,TRUE,"general";"via2",#N/A,TRUE,"general";"via3",#N/A,TRUE,"general"}</definedName>
    <definedName name="ertreb" localSheetId="6" hidden="1">{"via1",#N/A,TRUE,"general";"via2",#N/A,TRUE,"general";"via3",#N/A,TRUE,"general"}</definedName>
    <definedName name="ertreb" localSheetId="10" hidden="1">{"via1",#N/A,TRUE,"general";"via2",#N/A,TRUE,"general";"via3",#N/A,TRUE,"general"}</definedName>
    <definedName name="ertreb" hidden="1">{"via1",#N/A,TRUE,"general";"via2",#N/A,TRUE,"general";"via3",#N/A,TRUE,"general"}</definedName>
    <definedName name="ertret" localSheetId="14" hidden="1">{"TAB1",#N/A,TRUE,"GENERAL";"TAB2",#N/A,TRUE,"GENERAL";"TAB3",#N/A,TRUE,"GENERAL";"TAB4",#N/A,TRUE,"GENERAL";"TAB5",#N/A,TRUE,"GENERAL"}</definedName>
    <definedName name="ertret" localSheetId="6" hidden="1">{"TAB1",#N/A,TRUE,"GENERAL";"TAB2",#N/A,TRUE,"GENERAL";"TAB3",#N/A,TRUE,"GENERAL";"TAB4",#N/A,TRUE,"GENERAL";"TAB5",#N/A,TRUE,"GENERAL"}</definedName>
    <definedName name="ertret" localSheetId="10" hidden="1">{"TAB1",#N/A,TRUE,"GENERAL";"TAB2",#N/A,TRUE,"GENERAL";"TAB3",#N/A,TRUE,"GENERAL";"TAB4",#N/A,TRUE,"GENERAL";"TAB5",#N/A,TRUE,"GENERAL"}</definedName>
    <definedName name="ertret" hidden="1">{"TAB1",#N/A,TRUE,"GENERAL";"TAB2",#N/A,TRUE,"GENERAL";"TAB3",#N/A,TRUE,"GENERAL";"TAB4",#N/A,TRUE,"GENERAL";"TAB5",#N/A,TRUE,"GENERAL"}</definedName>
    <definedName name="erttret" localSheetId="14" hidden="1">{"via1",#N/A,TRUE,"general";"via2",#N/A,TRUE,"general";"via3",#N/A,TRUE,"general"}</definedName>
    <definedName name="erttret" localSheetId="6" hidden="1">{"via1",#N/A,TRUE,"general";"via2",#N/A,TRUE,"general";"via3",#N/A,TRUE,"general"}</definedName>
    <definedName name="erttret" localSheetId="10" hidden="1">{"via1",#N/A,TRUE,"general";"via2",#N/A,TRUE,"general";"via3",#N/A,TRUE,"general"}</definedName>
    <definedName name="erttret" hidden="1">{"via1",#N/A,TRUE,"general";"via2",#N/A,TRUE,"general";"via3",#N/A,TRUE,"general"}</definedName>
    <definedName name="ertuiy" localSheetId="14" hidden="1">{"via1",#N/A,TRUE,"general";"via2",#N/A,TRUE,"general";"via3",#N/A,TRUE,"general"}</definedName>
    <definedName name="ertuiy" localSheetId="6" hidden="1">{"via1",#N/A,TRUE,"general";"via2",#N/A,TRUE,"general";"via3",#N/A,TRUE,"general"}</definedName>
    <definedName name="ertuiy" localSheetId="10" hidden="1">{"via1",#N/A,TRUE,"general";"via2",#N/A,TRUE,"general";"via3",#N/A,TRUE,"general"}</definedName>
    <definedName name="ertuiy" hidden="1">{"via1",#N/A,TRUE,"general";"via2",#N/A,TRUE,"general";"via3",#N/A,TRUE,"general"}</definedName>
    <definedName name="ertwert" localSheetId="14" hidden="1">{"TAB1",#N/A,TRUE,"GENERAL";"TAB2",#N/A,TRUE,"GENERAL";"TAB3",#N/A,TRUE,"GENERAL";"TAB4",#N/A,TRUE,"GENERAL";"TAB5",#N/A,TRUE,"GENERAL"}</definedName>
    <definedName name="ertwert" localSheetId="6" hidden="1">{"TAB1",#N/A,TRUE,"GENERAL";"TAB2",#N/A,TRUE,"GENERAL";"TAB3",#N/A,TRUE,"GENERAL";"TAB4",#N/A,TRUE,"GENERAL";"TAB5",#N/A,TRUE,"GENERAL"}</definedName>
    <definedName name="ertwert" localSheetId="10" hidden="1">{"TAB1",#N/A,TRUE,"GENERAL";"TAB2",#N/A,TRUE,"GENERAL";"TAB3",#N/A,TRUE,"GENERAL";"TAB4",#N/A,TRUE,"GENERAL";"TAB5",#N/A,TRUE,"GENERAL"}</definedName>
    <definedName name="ertwert" hidden="1">{"TAB1",#N/A,TRUE,"GENERAL";"TAB2",#N/A,TRUE,"GENERAL";"TAB3",#N/A,TRUE,"GENERAL";"TAB4",#N/A,TRUE,"GENERAL";"TAB5",#N/A,TRUE,"GENERAL"}</definedName>
    <definedName name="eru" localSheetId="14" hidden="1">{"TAB1",#N/A,TRUE,"GENERAL";"TAB2",#N/A,TRUE,"GENERAL";"TAB3",#N/A,TRUE,"GENERAL";"TAB4",#N/A,TRUE,"GENERAL";"TAB5",#N/A,TRUE,"GENERAL"}</definedName>
    <definedName name="eru" localSheetId="6" hidden="1">{"TAB1",#N/A,TRUE,"GENERAL";"TAB2",#N/A,TRUE,"GENERAL";"TAB3",#N/A,TRUE,"GENERAL";"TAB4",#N/A,TRUE,"GENERAL";"TAB5",#N/A,TRUE,"GENERAL"}</definedName>
    <definedName name="eru" localSheetId="10" hidden="1">{"TAB1",#N/A,TRUE,"GENERAL";"TAB2",#N/A,TRUE,"GENERAL";"TAB3",#N/A,TRUE,"GENERAL";"TAB4",#N/A,TRUE,"GENERAL";"TAB5",#N/A,TRUE,"GENERAL"}</definedName>
    <definedName name="eru" hidden="1">{"TAB1",#N/A,TRUE,"GENERAL";"TAB2",#N/A,TRUE,"GENERAL";"TAB3",#N/A,TRUE,"GENERAL";"TAB4",#N/A,TRUE,"GENERAL";"TAB5",#N/A,TRUE,"GENERAL"}</definedName>
    <definedName name="ERV" localSheetId="14" hidden="1">{"via1",#N/A,TRUE,"general";"via2",#N/A,TRUE,"general";"via3",#N/A,TRUE,"general"}</definedName>
    <definedName name="ERV" localSheetId="6" hidden="1">{"via1",#N/A,TRUE,"general";"via2",#N/A,TRUE,"general";"via3",#N/A,TRUE,"general"}</definedName>
    <definedName name="ERV" localSheetId="10" hidden="1">{"via1",#N/A,TRUE,"general";"via2",#N/A,TRUE,"general";"via3",#N/A,TRUE,"general"}</definedName>
    <definedName name="ERV" hidden="1">{"via1",#N/A,TRUE,"general";"via2",#N/A,TRUE,"general";"via3",#N/A,TRUE,"general"}</definedName>
    <definedName name="erware" localSheetId="14" hidden="1">{"via1",#N/A,TRUE,"general";"via2",#N/A,TRUE,"general";"via3",#N/A,TRUE,"general"}</definedName>
    <definedName name="erware" localSheetId="6" hidden="1">{"via1",#N/A,TRUE,"general";"via2",#N/A,TRUE,"general";"via3",#N/A,TRUE,"general"}</definedName>
    <definedName name="erware" localSheetId="10" hidden="1">{"via1",#N/A,TRUE,"general";"via2",#N/A,TRUE,"general";"via3",#N/A,TRUE,"general"}</definedName>
    <definedName name="erware" hidden="1">{"via1",#N/A,TRUE,"general";"via2",#N/A,TRUE,"general";"via3",#N/A,TRUE,"general"}</definedName>
    <definedName name="ERWER" localSheetId="14" hidden="1">{"via1",#N/A,TRUE,"general";"via2",#N/A,TRUE,"general";"via3",#N/A,TRUE,"general"}</definedName>
    <definedName name="ERWER" localSheetId="6" hidden="1">{"via1",#N/A,TRUE,"general";"via2",#N/A,TRUE,"general";"via3",#N/A,TRUE,"general"}</definedName>
    <definedName name="ERWER" localSheetId="10" hidden="1">{"via1",#N/A,TRUE,"general";"via2",#N/A,TRUE,"general";"via3",#N/A,TRUE,"general"}</definedName>
    <definedName name="ERWER" hidden="1">{"via1",#N/A,TRUE,"general";"via2",#N/A,TRUE,"general";"via3",#N/A,TRUE,"general"}</definedName>
    <definedName name="erwertd" localSheetId="14" hidden="1">{"TAB1",#N/A,TRUE,"GENERAL";"TAB2",#N/A,TRUE,"GENERAL";"TAB3",#N/A,TRUE,"GENERAL";"TAB4",#N/A,TRUE,"GENERAL";"TAB5",#N/A,TRUE,"GENERAL"}</definedName>
    <definedName name="erwertd" localSheetId="6" hidden="1">{"TAB1",#N/A,TRUE,"GENERAL";"TAB2",#N/A,TRUE,"GENERAL";"TAB3",#N/A,TRUE,"GENERAL";"TAB4",#N/A,TRUE,"GENERAL";"TAB5",#N/A,TRUE,"GENERAL"}</definedName>
    <definedName name="erwertd" localSheetId="10" hidden="1">{"TAB1",#N/A,TRUE,"GENERAL";"TAB2",#N/A,TRUE,"GENERAL";"TAB3",#N/A,TRUE,"GENERAL";"TAB4",#N/A,TRUE,"GENERAL";"TAB5",#N/A,TRUE,"GENERAL"}</definedName>
    <definedName name="erwertd" hidden="1">{"TAB1",#N/A,TRUE,"GENERAL";"TAB2",#N/A,TRUE,"GENERAL";"TAB3",#N/A,TRUE,"GENERAL";"TAB4",#N/A,TRUE,"GENERAL";"TAB5",#N/A,TRUE,"GENERAL"}</definedName>
    <definedName name="erwr" localSheetId="14" hidden="1">{"TAB1",#N/A,TRUE,"GENERAL";"TAB2",#N/A,TRUE,"GENERAL";"TAB3",#N/A,TRUE,"GENERAL";"TAB4",#N/A,TRUE,"GENERAL";"TAB5",#N/A,TRUE,"GENERAL"}</definedName>
    <definedName name="erwr" localSheetId="6" hidden="1">{"TAB1",#N/A,TRUE,"GENERAL";"TAB2",#N/A,TRUE,"GENERAL";"TAB3",#N/A,TRUE,"GENERAL";"TAB4",#N/A,TRUE,"GENERAL";"TAB5",#N/A,TRUE,"GENERAL"}</definedName>
    <definedName name="erwr" localSheetId="10" hidden="1">{"TAB1",#N/A,TRUE,"GENERAL";"TAB2",#N/A,TRUE,"GENERAL";"TAB3",#N/A,TRUE,"GENERAL";"TAB4",#N/A,TRUE,"GENERAL";"TAB5",#N/A,TRUE,"GENERAL"}</definedName>
    <definedName name="erwr" hidden="1">{"TAB1",#N/A,TRUE,"GENERAL";"TAB2",#N/A,TRUE,"GENERAL";"TAB3",#N/A,TRUE,"GENERAL";"TAB4",#N/A,TRUE,"GENERAL";"TAB5",#N/A,TRUE,"GENERAL"}</definedName>
    <definedName name="ERWRL" localSheetId="14" hidden="1">{"via1",#N/A,TRUE,"general";"via2",#N/A,TRUE,"general";"via3",#N/A,TRUE,"general"}</definedName>
    <definedName name="ERWRL" localSheetId="6" hidden="1">{"via1",#N/A,TRUE,"general";"via2",#N/A,TRUE,"general";"via3",#N/A,TRUE,"general"}</definedName>
    <definedName name="ERWRL" localSheetId="10" hidden="1">{"via1",#N/A,TRUE,"general";"via2",#N/A,TRUE,"general";"via3",#N/A,TRUE,"general"}</definedName>
    <definedName name="ERWRL" hidden="1">{"via1",#N/A,TRUE,"general";"via2",#N/A,TRUE,"general";"via3",#N/A,TRUE,"general"}</definedName>
    <definedName name="ery" localSheetId="14" hidden="1">{"via1",#N/A,TRUE,"general";"via2",#N/A,TRUE,"general";"via3",#N/A,TRUE,"general"}</definedName>
    <definedName name="ery" localSheetId="6" hidden="1">{"via1",#N/A,TRUE,"general";"via2",#N/A,TRUE,"general";"via3",#N/A,TRUE,"general"}</definedName>
    <definedName name="ery" localSheetId="10" hidden="1">{"via1",#N/A,TRUE,"general";"via2",#N/A,TRUE,"general";"via3",#N/A,TRUE,"general"}</definedName>
    <definedName name="ery" hidden="1">{"via1",#N/A,TRUE,"general";"via2",#N/A,TRUE,"general";"via3",#N/A,TRUE,"general"}</definedName>
    <definedName name="eryhd" localSheetId="14" hidden="1">{"via1",#N/A,TRUE,"general";"via2",#N/A,TRUE,"general";"via3",#N/A,TRUE,"general"}</definedName>
    <definedName name="eryhd" localSheetId="6" hidden="1">{"via1",#N/A,TRUE,"general";"via2",#N/A,TRUE,"general";"via3",#N/A,TRUE,"general"}</definedName>
    <definedName name="eryhd" localSheetId="10" hidden="1">{"via1",#N/A,TRUE,"general";"via2",#N/A,TRUE,"general";"via3",#N/A,TRUE,"general"}</definedName>
    <definedName name="eryhd" hidden="1">{"via1",#N/A,TRUE,"general";"via2",#N/A,TRUE,"general";"via3",#N/A,TRUE,"general"}</definedName>
    <definedName name="eryhdf" localSheetId="14" hidden="1">{"TAB1",#N/A,TRUE,"GENERAL";"TAB2",#N/A,TRUE,"GENERAL";"TAB3",#N/A,TRUE,"GENERAL";"TAB4",#N/A,TRUE,"GENERAL";"TAB5",#N/A,TRUE,"GENERAL"}</definedName>
    <definedName name="eryhdf" localSheetId="6" hidden="1">{"TAB1",#N/A,TRUE,"GENERAL";"TAB2",#N/A,TRUE,"GENERAL";"TAB3",#N/A,TRUE,"GENERAL";"TAB4",#N/A,TRUE,"GENERAL";"TAB5",#N/A,TRUE,"GENERAL"}</definedName>
    <definedName name="eryhdf" localSheetId="10" hidden="1">{"TAB1",#N/A,TRUE,"GENERAL";"TAB2",#N/A,TRUE,"GENERAL";"TAB3",#N/A,TRUE,"GENERAL";"TAB4",#N/A,TRUE,"GENERAL";"TAB5",#N/A,TRUE,"GENERAL"}</definedName>
    <definedName name="eryhdf" hidden="1">{"TAB1",#N/A,TRUE,"GENERAL";"TAB2",#N/A,TRUE,"GENERAL";"TAB3",#N/A,TRUE,"GENERAL";"TAB4",#N/A,TRUE,"GENERAL";"TAB5",#N/A,TRUE,"GENERAL"}</definedName>
    <definedName name="eryhk" localSheetId="14" hidden="1">{"TAB1",#N/A,TRUE,"GENERAL";"TAB2",#N/A,TRUE,"GENERAL";"TAB3",#N/A,TRUE,"GENERAL";"TAB4",#N/A,TRUE,"GENERAL";"TAB5",#N/A,TRUE,"GENERAL"}</definedName>
    <definedName name="eryhk" localSheetId="6" hidden="1">{"TAB1",#N/A,TRUE,"GENERAL";"TAB2",#N/A,TRUE,"GENERAL";"TAB3",#N/A,TRUE,"GENERAL";"TAB4",#N/A,TRUE,"GENERAL";"TAB5",#N/A,TRUE,"GENERAL"}</definedName>
    <definedName name="eryhk" localSheetId="10" hidden="1">{"TAB1",#N/A,TRUE,"GENERAL";"TAB2",#N/A,TRUE,"GENERAL";"TAB3",#N/A,TRUE,"GENERAL";"TAB4",#N/A,TRUE,"GENERAL";"TAB5",#N/A,TRUE,"GENERAL"}</definedName>
    <definedName name="eryhk" hidden="1">{"TAB1",#N/A,TRUE,"GENERAL";"TAB2",#N/A,TRUE,"GENERAL";"TAB3",#N/A,TRUE,"GENERAL";"TAB4",#N/A,TRUE,"GENERAL";"TAB5",#N/A,TRUE,"GENERAL"}</definedName>
    <definedName name="eryhrf" localSheetId="14" hidden="1">{"TAB1",#N/A,TRUE,"GENERAL";"TAB2",#N/A,TRUE,"GENERAL";"TAB3",#N/A,TRUE,"GENERAL";"TAB4",#N/A,TRUE,"GENERAL";"TAB5",#N/A,TRUE,"GENERAL"}</definedName>
    <definedName name="eryhrf" localSheetId="6" hidden="1">{"TAB1",#N/A,TRUE,"GENERAL";"TAB2",#N/A,TRUE,"GENERAL";"TAB3",#N/A,TRUE,"GENERAL";"TAB4",#N/A,TRUE,"GENERAL";"TAB5",#N/A,TRUE,"GENERAL"}</definedName>
    <definedName name="eryhrf" localSheetId="10" hidden="1">{"TAB1",#N/A,TRUE,"GENERAL";"TAB2",#N/A,TRUE,"GENERAL";"TAB3",#N/A,TRUE,"GENERAL";"TAB4",#N/A,TRUE,"GENERAL";"TAB5",#N/A,TRUE,"GENERAL"}</definedName>
    <definedName name="eryhrf" hidden="1">{"TAB1",#N/A,TRUE,"GENERAL";"TAB2",#N/A,TRUE,"GENERAL";"TAB3",#N/A,TRUE,"GENERAL";"TAB4",#N/A,TRUE,"GENERAL";"TAB5",#N/A,TRUE,"GENERAL"}</definedName>
    <definedName name="eryre" localSheetId="14" hidden="1">{"TAB1",#N/A,TRUE,"GENERAL";"TAB2",#N/A,TRUE,"GENERAL";"TAB3",#N/A,TRUE,"GENERAL";"TAB4",#N/A,TRUE,"GENERAL";"TAB5",#N/A,TRUE,"GENERAL"}</definedName>
    <definedName name="eryre" localSheetId="6" hidden="1">{"TAB1",#N/A,TRUE,"GENERAL";"TAB2",#N/A,TRUE,"GENERAL";"TAB3",#N/A,TRUE,"GENERAL";"TAB4",#N/A,TRUE,"GENERAL";"TAB5",#N/A,TRUE,"GENERAL"}</definedName>
    <definedName name="eryre" localSheetId="10" hidden="1">{"TAB1",#N/A,TRUE,"GENERAL";"TAB2",#N/A,TRUE,"GENERAL";"TAB3",#N/A,TRUE,"GENERAL";"TAB4",#N/A,TRUE,"GENERAL";"TAB5",#N/A,TRUE,"GENERAL"}</definedName>
    <definedName name="eryre" hidden="1">{"TAB1",#N/A,TRUE,"GENERAL";"TAB2",#N/A,TRUE,"GENERAL";"TAB3",#N/A,TRUE,"GENERAL";"TAB4",#N/A,TRUE,"GENERAL";"TAB5",#N/A,TRUE,"GENERAL"}</definedName>
    <definedName name="erytd" localSheetId="14" hidden="1">{"via1",#N/A,TRUE,"general";"via2",#N/A,TRUE,"general";"via3",#N/A,TRUE,"general"}</definedName>
    <definedName name="erytd" localSheetId="6" hidden="1">{"via1",#N/A,TRUE,"general";"via2",#N/A,TRUE,"general";"via3",#N/A,TRUE,"general"}</definedName>
    <definedName name="erytd" localSheetId="10" hidden="1">{"via1",#N/A,TRUE,"general";"via2",#N/A,TRUE,"general";"via3",#N/A,TRUE,"general"}</definedName>
    <definedName name="erytd" hidden="1">{"via1",#N/A,TRUE,"general";"via2",#N/A,TRUE,"general";"via3",#N/A,TRUE,"general"}</definedName>
    <definedName name="eryty" localSheetId="14" hidden="1">{"via1",#N/A,TRUE,"general";"via2",#N/A,TRUE,"general";"via3",#N/A,TRUE,"general"}</definedName>
    <definedName name="eryty" localSheetId="6" hidden="1">{"via1",#N/A,TRUE,"general";"via2",#N/A,TRUE,"general";"via3",#N/A,TRUE,"general"}</definedName>
    <definedName name="eryty" localSheetId="10" hidden="1">{"via1",#N/A,TRUE,"general";"via2",#N/A,TRUE,"general";"via3",#N/A,TRUE,"general"}</definedName>
    <definedName name="eryty" hidden="1">{"via1",#N/A,TRUE,"general";"via2",#N/A,TRUE,"general";"via3",#N/A,TRUE,"general"}</definedName>
    <definedName name="eryy" localSheetId="14" hidden="1">{"via1",#N/A,TRUE,"general";"via2",#N/A,TRUE,"general";"via3",#N/A,TRUE,"general"}</definedName>
    <definedName name="eryy" localSheetId="6" hidden="1">{"via1",#N/A,TRUE,"general";"via2",#N/A,TRUE,"general";"via3",#N/A,TRUE,"general"}</definedName>
    <definedName name="eryy" localSheetId="10" hidden="1">{"via1",#N/A,TRUE,"general";"via2",#N/A,TRUE,"general";"via3",#N/A,TRUE,"general"}</definedName>
    <definedName name="eryy" hidden="1">{"via1",#N/A,TRUE,"general";"via2",#N/A,TRUE,"general";"via3",#N/A,TRUE,"general"}</definedName>
    <definedName name="ES" localSheetId="14">CANTIDADES!ERR</definedName>
    <definedName name="ES" localSheetId="6">'GRUPO MGA'!ERR</definedName>
    <definedName name="ES" localSheetId="10">INTERVENTORIA!ERR</definedName>
    <definedName name="ES">[0]!ERR</definedName>
    <definedName name="esp" localSheetId="14">#REF!</definedName>
    <definedName name="esp" localSheetId="15">#REF!</definedName>
    <definedName name="esp" localSheetId="6">#REF!</definedName>
    <definedName name="esp" localSheetId="10">#REF!</definedName>
    <definedName name="esp" localSheetId="5">#REF!</definedName>
    <definedName name="esp" localSheetId="3">#REF!</definedName>
    <definedName name="esp" localSheetId="4">#REF!</definedName>
    <definedName name="esp">#REF!</definedName>
    <definedName name="ESPECIFICACION" localSheetId="14">#REF!</definedName>
    <definedName name="ESPECIFICACION" localSheetId="15">#REF!</definedName>
    <definedName name="ESPECIFICACION" localSheetId="6">#REF!</definedName>
    <definedName name="ESPECIFICACION" localSheetId="10">#REF!</definedName>
    <definedName name="ESPECIFICACION" localSheetId="5">#REF!</definedName>
    <definedName name="ESPECIFICACION" localSheetId="3">#REF!</definedName>
    <definedName name="ESPECIFICACION" localSheetId="4">#REF!</definedName>
    <definedName name="ESPECIFICACION">#REF!</definedName>
    <definedName name="Especificación" localSheetId="14">#REF!</definedName>
    <definedName name="Especificación" localSheetId="15">#REF!</definedName>
    <definedName name="Especificación" localSheetId="6">#REF!</definedName>
    <definedName name="Especificación" localSheetId="10">#REF!</definedName>
    <definedName name="Especificación" localSheetId="5">#REF!</definedName>
    <definedName name="Especificación" localSheetId="3">#REF!</definedName>
    <definedName name="Especificación" localSheetId="4">#REF!</definedName>
    <definedName name="Especificación">#REF!</definedName>
    <definedName name="ESPECIFICACION2" localSheetId="14">#REF!</definedName>
    <definedName name="ESPECIFICACION2" localSheetId="15">#REF!</definedName>
    <definedName name="ESPECIFICACION2" localSheetId="6">#REF!</definedName>
    <definedName name="ESPECIFICACION2" localSheetId="10">#REF!</definedName>
    <definedName name="ESPECIFICACION2" localSheetId="5">#REF!</definedName>
    <definedName name="ESPECIFICACION2" localSheetId="3">#REF!</definedName>
    <definedName name="ESPECIFICACION2" localSheetId="4">#REF!</definedName>
    <definedName name="ESPECIFICACION2">#REF!</definedName>
    <definedName name="ESPECIFICACIOON" localSheetId="14">#REF!</definedName>
    <definedName name="ESPECIFICACIOON" localSheetId="15">#REF!</definedName>
    <definedName name="ESPECIFICACIOON" localSheetId="6">#REF!</definedName>
    <definedName name="ESPECIFICACIOON" localSheetId="10">#REF!</definedName>
    <definedName name="ESPECIFICACIOON" localSheetId="5">#REF!</definedName>
    <definedName name="ESPECIFICACIOON" localSheetId="3">#REF!</definedName>
    <definedName name="ESPECIFICACIOON" localSheetId="4">#REF!</definedName>
    <definedName name="ESPECIFICACIOON">#REF!</definedName>
    <definedName name="ESPYUU" localSheetId="14">#REF!</definedName>
    <definedName name="ESPYUU" localSheetId="15">#REF!</definedName>
    <definedName name="ESPYUU" localSheetId="6">#REF!</definedName>
    <definedName name="ESPYUU" localSheetId="10">#REF!</definedName>
    <definedName name="ESPYUU" localSheetId="5">#REF!</definedName>
    <definedName name="ESPYUU" localSheetId="3">#REF!</definedName>
    <definedName name="ESPYUU" localSheetId="4">#REF!</definedName>
    <definedName name="ESPYUU">#REF!</definedName>
    <definedName name="Estuco_gl" localSheetId="14">'[19]LISTADO DE MATERIALES Y EQUIPOS'!$B$64</definedName>
    <definedName name="Estuco_gl" localSheetId="10">'[20]LISTADO DE MATERIALES Y EQUIPOS'!$B$64</definedName>
    <definedName name="Estuco_gl">'[21]LISTADO DE MATERIALES Y EQUIPOS'!$B$64</definedName>
    <definedName name="Eternit__8" localSheetId="14">'[19]LISTADO DE MATERIALES Y EQUIPOS'!$B$56</definedName>
    <definedName name="Eternit__8" localSheetId="10">'[20]LISTADO DE MATERIALES Y EQUIPOS'!$B$56</definedName>
    <definedName name="Eternit__8">'[21]LISTADO DE MATERIALES Y EQUIPOS'!$B$56</definedName>
    <definedName name="etertgg" localSheetId="14" hidden="1">{"via1",#N/A,TRUE,"general";"via2",#N/A,TRUE,"general";"via3",#N/A,TRUE,"general"}</definedName>
    <definedName name="etertgg" localSheetId="6" hidden="1">{"via1",#N/A,TRUE,"general";"via2",#N/A,TRUE,"general";"via3",#N/A,TRUE,"general"}</definedName>
    <definedName name="etertgg" localSheetId="10" hidden="1">{"via1",#N/A,TRUE,"general";"via2",#N/A,TRUE,"general";"via3",#N/A,TRUE,"general"}</definedName>
    <definedName name="etertgg" hidden="1">{"via1",#N/A,TRUE,"general";"via2",#N/A,TRUE,"general";"via3",#N/A,TRUE,"general"}</definedName>
    <definedName name="etewt" localSheetId="14" hidden="1">{"TAB1",#N/A,TRUE,"GENERAL";"TAB2",#N/A,TRUE,"GENERAL";"TAB3",#N/A,TRUE,"GENERAL";"TAB4",#N/A,TRUE,"GENERAL";"TAB5",#N/A,TRUE,"GENERAL"}</definedName>
    <definedName name="etewt" localSheetId="6" hidden="1">{"TAB1",#N/A,TRUE,"GENERAL";"TAB2",#N/A,TRUE,"GENERAL";"TAB3",#N/A,TRUE,"GENERAL";"TAB4",#N/A,TRUE,"GENERAL";"TAB5",#N/A,TRUE,"GENERAL"}</definedName>
    <definedName name="etewt" localSheetId="10" hidden="1">{"TAB1",#N/A,TRUE,"GENERAL";"TAB2",#N/A,TRUE,"GENERAL";"TAB3",#N/A,TRUE,"GENERAL";"TAB4",#N/A,TRUE,"GENERAL";"TAB5",#N/A,TRUE,"GENERAL"}</definedName>
    <definedName name="etewt" hidden="1">{"TAB1",#N/A,TRUE,"GENERAL";"TAB2",#N/A,TRUE,"GENERAL";"TAB3",#N/A,TRUE,"GENERAL";"TAB4",#N/A,TRUE,"GENERAL";"TAB5",#N/A,TRUE,"GENERAL"}</definedName>
    <definedName name="etu" localSheetId="14" hidden="1">{"via1",#N/A,TRUE,"general";"via2",#N/A,TRUE,"general";"via3",#N/A,TRUE,"general"}</definedName>
    <definedName name="etu" localSheetId="6" hidden="1">{"via1",#N/A,TRUE,"general";"via2",#N/A,TRUE,"general";"via3",#N/A,TRUE,"general"}</definedName>
    <definedName name="etu" localSheetId="10" hidden="1">{"via1",#N/A,TRUE,"general";"via2",#N/A,TRUE,"general";"via3",#N/A,TRUE,"general"}</definedName>
    <definedName name="etu" hidden="1">{"via1",#N/A,TRUE,"general";"via2",#N/A,TRUE,"general";"via3",#N/A,TRUE,"general"}</definedName>
    <definedName name="etueh" localSheetId="14" hidden="1">{"via1",#N/A,TRUE,"general";"via2",#N/A,TRUE,"general";"via3",#N/A,TRUE,"general"}</definedName>
    <definedName name="etueh" localSheetId="6" hidden="1">{"via1",#N/A,TRUE,"general";"via2",#N/A,TRUE,"general";"via3",#N/A,TRUE,"general"}</definedName>
    <definedName name="etueh" localSheetId="10" hidden="1">{"via1",#N/A,TRUE,"general";"via2",#N/A,TRUE,"general";"via3",#N/A,TRUE,"general"}</definedName>
    <definedName name="etueh" hidden="1">{"via1",#N/A,TRUE,"general";"via2",#N/A,TRUE,"general";"via3",#N/A,TRUE,"general"}</definedName>
    <definedName name="etyty" localSheetId="14" hidden="1">{"via1",#N/A,TRUE,"general";"via2",#N/A,TRUE,"general";"via3",#N/A,TRUE,"general"}</definedName>
    <definedName name="etyty" localSheetId="6" hidden="1">{"via1",#N/A,TRUE,"general";"via2",#N/A,TRUE,"general";"via3",#N/A,TRUE,"general"}</definedName>
    <definedName name="etyty" localSheetId="10" hidden="1">{"via1",#N/A,TRUE,"general";"via2",#N/A,TRUE,"general";"via3",#N/A,TRUE,"general"}</definedName>
    <definedName name="etyty" hidden="1">{"via1",#N/A,TRUE,"general";"via2",#N/A,TRUE,"general";"via3",#N/A,TRUE,"general"}</definedName>
    <definedName name="etyu" localSheetId="14" hidden="1">{"TAB1",#N/A,TRUE,"GENERAL";"TAB2",#N/A,TRUE,"GENERAL";"TAB3",#N/A,TRUE,"GENERAL";"TAB4",#N/A,TRUE,"GENERAL";"TAB5",#N/A,TRUE,"GENERAL"}</definedName>
    <definedName name="etyu" localSheetId="6" hidden="1">{"TAB1",#N/A,TRUE,"GENERAL";"TAB2",#N/A,TRUE,"GENERAL";"TAB3",#N/A,TRUE,"GENERAL";"TAB4",#N/A,TRUE,"GENERAL";"TAB5",#N/A,TRUE,"GENERAL"}</definedName>
    <definedName name="etyu" localSheetId="10" hidden="1">{"TAB1",#N/A,TRUE,"GENERAL";"TAB2",#N/A,TRUE,"GENERAL";"TAB3",#N/A,TRUE,"GENERAL";"TAB4",#N/A,TRUE,"GENERAL";"TAB5",#N/A,TRUE,"GENERAL"}</definedName>
    <definedName name="etyu" hidden="1">{"TAB1",#N/A,TRUE,"GENERAL";"TAB2",#N/A,TRUE,"GENERAL";"TAB3",#N/A,TRUE,"GENERAL";"TAB4",#N/A,TRUE,"GENERAL";"TAB5",#N/A,TRUE,"GENERAL"}</definedName>
    <definedName name="eu" localSheetId="14" hidden="1">{"via1",#N/A,TRUE,"general";"via2",#N/A,TRUE,"general";"via3",#N/A,TRUE,"general"}</definedName>
    <definedName name="eu" localSheetId="6" hidden="1">{"via1",#N/A,TRUE,"general";"via2",#N/A,TRUE,"general";"via3",#N/A,TRUE,"general"}</definedName>
    <definedName name="eu" localSheetId="10" hidden="1">{"via1",#N/A,TRUE,"general";"via2",#N/A,TRUE,"general";"via3",#N/A,TRUE,"general"}</definedName>
    <definedName name="eu" hidden="1">{"via1",#N/A,TRUE,"general";"via2",#N/A,TRUE,"general";"via3",#N/A,TRUE,"general"}</definedName>
    <definedName name="eut" localSheetId="14" hidden="1">{"via1",#N/A,TRUE,"general";"via2",#N/A,TRUE,"general";"via3",#N/A,TRUE,"general"}</definedName>
    <definedName name="eut" localSheetId="6" hidden="1">{"via1",#N/A,TRUE,"general";"via2",#N/A,TRUE,"general";"via3",#N/A,TRUE,"general"}</definedName>
    <definedName name="eut" localSheetId="10" hidden="1">{"via1",#N/A,TRUE,"general";"via2",#N/A,TRUE,"general";"via3",#N/A,TRUE,"general"}</definedName>
    <definedName name="eut" hidden="1">{"via1",#N/A,TRUE,"general";"via2",#N/A,TRUE,"general";"via3",#N/A,TRUE,"general"}</definedName>
    <definedName name="euyt" localSheetId="14" hidden="1">{"TAB1",#N/A,TRUE,"GENERAL";"TAB2",#N/A,TRUE,"GENERAL";"TAB3",#N/A,TRUE,"GENERAL";"TAB4",#N/A,TRUE,"GENERAL";"TAB5",#N/A,TRUE,"GENERAL"}</definedName>
    <definedName name="euyt" localSheetId="6" hidden="1">{"TAB1",#N/A,TRUE,"GENERAL";"TAB2",#N/A,TRUE,"GENERAL";"TAB3",#N/A,TRUE,"GENERAL";"TAB4",#N/A,TRUE,"GENERAL";"TAB5",#N/A,TRUE,"GENERAL"}</definedName>
    <definedName name="euyt" localSheetId="10" hidden="1">{"TAB1",#N/A,TRUE,"GENERAL";"TAB2",#N/A,TRUE,"GENERAL";"TAB3",#N/A,TRUE,"GENERAL";"TAB4",#N/A,TRUE,"GENERAL";"TAB5",#N/A,TRUE,"GENERAL"}</definedName>
    <definedName name="euyt" hidden="1">{"TAB1",#N/A,TRUE,"GENERAL";"TAB2",#N/A,TRUE,"GENERAL";"TAB3",#N/A,TRUE,"GENERAL";"TAB4",#N/A,TRUE,"GENERAL";"TAB5",#N/A,TRUE,"GENERAL"}</definedName>
    <definedName name="ewegt" localSheetId="14" hidden="1">{"TAB1",#N/A,TRUE,"GENERAL";"TAB2",#N/A,TRUE,"GENERAL";"TAB3",#N/A,TRUE,"GENERAL";"TAB4",#N/A,TRUE,"GENERAL";"TAB5",#N/A,TRUE,"GENERAL"}</definedName>
    <definedName name="ewegt" localSheetId="6" hidden="1">{"TAB1",#N/A,TRUE,"GENERAL";"TAB2",#N/A,TRUE,"GENERAL";"TAB3",#N/A,TRUE,"GENERAL";"TAB4",#N/A,TRUE,"GENERAL";"TAB5",#N/A,TRUE,"GENERAL"}</definedName>
    <definedName name="ewegt" localSheetId="10" hidden="1">{"TAB1",#N/A,TRUE,"GENERAL";"TAB2",#N/A,TRUE,"GENERAL";"TAB3",#N/A,TRUE,"GENERAL";"TAB4",#N/A,TRUE,"GENERAL";"TAB5",#N/A,TRUE,"GENERAL"}</definedName>
    <definedName name="ewegt" hidden="1">{"TAB1",#N/A,TRUE,"GENERAL";"TAB2",#N/A,TRUE,"GENERAL";"TAB3",#N/A,TRUE,"GENERAL";"TAB4",#N/A,TRUE,"GENERAL";"TAB5",#N/A,TRUE,"GENERAL"}</definedName>
    <definedName name="ewfewfg" localSheetId="14" hidden="1">{"TAB1",#N/A,TRUE,"GENERAL";"TAB2",#N/A,TRUE,"GENERAL";"TAB3",#N/A,TRUE,"GENERAL";"TAB4",#N/A,TRUE,"GENERAL";"TAB5",#N/A,TRUE,"GENERAL"}</definedName>
    <definedName name="ewfewfg" localSheetId="6" hidden="1">{"TAB1",#N/A,TRUE,"GENERAL";"TAB2",#N/A,TRUE,"GENERAL";"TAB3",#N/A,TRUE,"GENERAL";"TAB4",#N/A,TRUE,"GENERAL";"TAB5",#N/A,TRUE,"GENERAL"}</definedName>
    <definedName name="ewfewfg" localSheetId="10" hidden="1">{"TAB1",#N/A,TRUE,"GENERAL";"TAB2",#N/A,TRUE,"GENERAL";"TAB3",#N/A,TRUE,"GENERAL";"TAB4",#N/A,TRUE,"GENERAL";"TAB5",#N/A,TRUE,"GENERAL"}</definedName>
    <definedName name="ewfewfg" hidden="1">{"TAB1",#N/A,TRUE,"GENERAL";"TAB2",#N/A,TRUE,"GENERAL";"TAB3",#N/A,TRUE,"GENERAL";"TAB4",#N/A,TRUE,"GENERAL";"TAB5",#N/A,TRUE,"GENERAL"}</definedName>
    <definedName name="ewre" localSheetId="14" hidden="1">{"TAB1",#N/A,TRUE,"GENERAL";"TAB2",#N/A,TRUE,"GENERAL";"TAB3",#N/A,TRUE,"GENERAL";"TAB4",#N/A,TRUE,"GENERAL";"TAB5",#N/A,TRUE,"GENERAL"}</definedName>
    <definedName name="ewre" localSheetId="6" hidden="1">{"TAB1",#N/A,TRUE,"GENERAL";"TAB2",#N/A,TRUE,"GENERAL";"TAB3",#N/A,TRUE,"GENERAL";"TAB4",#N/A,TRUE,"GENERAL";"TAB5",#N/A,TRUE,"GENERAL"}</definedName>
    <definedName name="ewre" localSheetId="10" hidden="1">{"TAB1",#N/A,TRUE,"GENERAL";"TAB2",#N/A,TRUE,"GENERAL";"TAB3",#N/A,TRUE,"GENERAL";"TAB4",#N/A,TRUE,"GENERAL";"TAB5",#N/A,TRUE,"GENERAL"}</definedName>
    <definedName name="ewre" hidden="1">{"TAB1",#N/A,TRUE,"GENERAL";"TAB2",#N/A,TRUE,"GENERAL";"TAB3",#N/A,TRUE,"GENERAL";"TAB4",#N/A,TRUE,"GENERAL";"TAB5",#N/A,TRUE,"GENERAL"}</definedName>
    <definedName name="ewrewf" localSheetId="14" hidden="1">{"TAB1",#N/A,TRUE,"GENERAL";"TAB2",#N/A,TRUE,"GENERAL";"TAB3",#N/A,TRUE,"GENERAL";"TAB4",#N/A,TRUE,"GENERAL";"TAB5",#N/A,TRUE,"GENERAL"}</definedName>
    <definedName name="ewrewf" localSheetId="6" hidden="1">{"TAB1",#N/A,TRUE,"GENERAL";"TAB2",#N/A,TRUE,"GENERAL";"TAB3",#N/A,TRUE,"GENERAL";"TAB4",#N/A,TRUE,"GENERAL";"TAB5",#N/A,TRUE,"GENERAL"}</definedName>
    <definedName name="ewrewf" localSheetId="10" hidden="1">{"TAB1",#N/A,TRUE,"GENERAL";"TAB2",#N/A,TRUE,"GENERAL";"TAB3",#N/A,TRUE,"GENERAL";"TAB4",#N/A,TRUE,"GENERAL";"TAB5",#N/A,TRUE,"GENERAL"}</definedName>
    <definedName name="ewrewf" hidden="1">{"TAB1",#N/A,TRUE,"GENERAL";"TAB2",#N/A,TRUE,"GENERAL";"TAB3",#N/A,TRUE,"GENERAL";"TAB4",#N/A,TRUE,"GENERAL";"TAB5",#N/A,TRUE,"GENERAL"}</definedName>
    <definedName name="ewrr" localSheetId="14" hidden="1">{"TAB1",#N/A,TRUE,"GENERAL";"TAB2",#N/A,TRUE,"GENERAL";"TAB3",#N/A,TRUE,"GENERAL";"TAB4",#N/A,TRUE,"GENERAL";"TAB5",#N/A,TRUE,"GENERAL"}</definedName>
    <definedName name="ewrr" localSheetId="6" hidden="1">{"TAB1",#N/A,TRUE,"GENERAL";"TAB2",#N/A,TRUE,"GENERAL";"TAB3",#N/A,TRUE,"GENERAL";"TAB4",#N/A,TRUE,"GENERAL";"TAB5",#N/A,TRUE,"GENERAL"}</definedName>
    <definedName name="ewrr" localSheetId="10" hidden="1">{"TAB1",#N/A,TRUE,"GENERAL";"TAB2",#N/A,TRUE,"GENERAL";"TAB3",#N/A,TRUE,"GENERAL";"TAB4",#N/A,TRUE,"GENERAL";"TAB5",#N/A,TRUE,"GENERAL"}</definedName>
    <definedName name="ewrr" hidden="1">{"TAB1",#N/A,TRUE,"GENERAL";"TAB2",#N/A,TRUE,"GENERAL";"TAB3",#N/A,TRUE,"GENERAL";"TAB4",#N/A,TRUE,"GENERAL";"TAB5",#N/A,TRUE,"GENERAL"}</definedName>
    <definedName name="ewrt" localSheetId="14" hidden="1">{"TAB1",#N/A,TRUE,"GENERAL";"TAB2",#N/A,TRUE,"GENERAL";"TAB3",#N/A,TRUE,"GENERAL";"TAB4",#N/A,TRUE,"GENERAL";"TAB5",#N/A,TRUE,"GENERAL"}</definedName>
    <definedName name="ewrt" localSheetId="6" hidden="1">{"TAB1",#N/A,TRUE,"GENERAL";"TAB2",#N/A,TRUE,"GENERAL";"TAB3",#N/A,TRUE,"GENERAL";"TAB4",#N/A,TRUE,"GENERAL";"TAB5",#N/A,TRUE,"GENERAL"}</definedName>
    <definedName name="ewrt" localSheetId="10" hidden="1">{"TAB1",#N/A,TRUE,"GENERAL";"TAB2",#N/A,TRUE,"GENERAL";"TAB3",#N/A,TRUE,"GENERAL";"TAB4",#N/A,TRUE,"GENERAL";"TAB5",#N/A,TRUE,"GENERAL"}</definedName>
    <definedName name="ewrt" hidden="1">{"TAB1",#N/A,TRUE,"GENERAL";"TAB2",#N/A,TRUE,"GENERAL";"TAB3",#N/A,TRUE,"GENERAL";"TAB4",#N/A,TRUE,"GENERAL";"TAB5",#N/A,TRUE,"GENERAL"}</definedName>
    <definedName name="ewrwer" localSheetId="14" hidden="1">{"TAB1",#N/A,TRUE,"GENERAL";"TAB2",#N/A,TRUE,"GENERAL";"TAB3",#N/A,TRUE,"GENERAL";"TAB4",#N/A,TRUE,"GENERAL";"TAB5",#N/A,TRUE,"GENERAL"}</definedName>
    <definedName name="ewrwer" localSheetId="6" hidden="1">{"TAB1",#N/A,TRUE,"GENERAL";"TAB2",#N/A,TRUE,"GENERAL";"TAB3",#N/A,TRUE,"GENERAL";"TAB4",#N/A,TRUE,"GENERAL";"TAB5",#N/A,TRUE,"GENERAL"}</definedName>
    <definedName name="ewrwer" localSheetId="10" hidden="1">{"TAB1",#N/A,TRUE,"GENERAL";"TAB2",#N/A,TRUE,"GENERAL";"TAB3",#N/A,TRUE,"GENERAL";"TAB4",#N/A,TRUE,"GENERAL";"TAB5",#N/A,TRUE,"GENERAL"}</definedName>
    <definedName name="ewrwer" hidden="1">{"TAB1",#N/A,TRUE,"GENERAL";"TAB2",#N/A,TRUE,"GENERAL";"TAB3",#N/A,TRUE,"GENERAL";"TAB4",#N/A,TRUE,"GENERAL";"TAB5",#N/A,TRUE,"GENERAL"}</definedName>
    <definedName name="EXC" localSheetId="14">#REF!</definedName>
    <definedName name="EXC" localSheetId="6">#REF!</definedName>
    <definedName name="EXC" localSheetId="10">#REF!</definedName>
    <definedName name="EXC" localSheetId="5">#REF!</definedName>
    <definedName name="EXC" localSheetId="3">#REF!</definedName>
    <definedName name="EXC" localSheetId="4">#REF!</definedName>
    <definedName name="EXC">#REF!</definedName>
    <definedName name="exCEL" localSheetId="14">#REF!</definedName>
    <definedName name="exCEL" localSheetId="6">#REF!</definedName>
    <definedName name="exCEL" localSheetId="10">#REF!</definedName>
    <definedName name="exCEL" localSheetId="5">#REF!</definedName>
    <definedName name="exCEL" localSheetId="3">#REF!</definedName>
    <definedName name="exCEL" localSheetId="4">#REF!</definedName>
    <definedName name="exCEL">#REF!</definedName>
    <definedName name="Excel_BuiltIn__FilterDatabase">[52]Presupuesto_Via_distribuidora!$A$9:$H$344</definedName>
    <definedName name="Excel_BuiltIn_Print_Area">[52]Presupuesto_Via_distribuidora!$C$1:$H$344</definedName>
    <definedName name="Excel_BuiltIn_Print_Area_1" localSheetId="14">#REF!</definedName>
    <definedName name="Excel_BuiltIn_Print_Area_1" localSheetId="6">#REF!</definedName>
    <definedName name="Excel_BuiltIn_Print_Area_1" localSheetId="10">#REF!</definedName>
    <definedName name="Excel_BuiltIn_Print_Area_1" localSheetId="5">#REF!</definedName>
    <definedName name="Excel_BuiltIn_Print_Area_1" localSheetId="3">#REF!</definedName>
    <definedName name="Excel_BuiltIn_Print_Area_1" localSheetId="4">#REF!</definedName>
    <definedName name="Excel_BuiltIn_Print_Area_1">#REF!</definedName>
    <definedName name="Excel_BuiltIn_Print_Area_1_1" localSheetId="14">#REF!</definedName>
    <definedName name="Excel_BuiltIn_Print_Area_1_1" localSheetId="6">#REF!</definedName>
    <definedName name="Excel_BuiltIn_Print_Area_1_1" localSheetId="10">#REF!</definedName>
    <definedName name="Excel_BuiltIn_Print_Area_1_1" localSheetId="5">#REF!</definedName>
    <definedName name="Excel_BuiltIn_Print_Area_1_1" localSheetId="3">#REF!</definedName>
    <definedName name="Excel_BuiltIn_Print_Area_1_1" localSheetId="4">#REF!</definedName>
    <definedName name="Excel_BuiltIn_Print_Area_1_1">#REF!</definedName>
    <definedName name="Excel_BuiltIn_Print_Area_1_1_1" localSheetId="14">#REF!</definedName>
    <definedName name="Excel_BuiltIn_Print_Area_1_1_1" localSheetId="6">#REF!</definedName>
    <definedName name="Excel_BuiltIn_Print_Area_1_1_1" localSheetId="10">#REF!</definedName>
    <definedName name="Excel_BuiltIn_Print_Area_1_1_1" localSheetId="5">#REF!</definedName>
    <definedName name="Excel_BuiltIn_Print_Area_1_1_1" localSheetId="3">#REF!</definedName>
    <definedName name="Excel_BuiltIn_Print_Area_1_1_1" localSheetId="4">#REF!</definedName>
    <definedName name="Excel_BuiltIn_Print_Area_1_1_1">#REF!</definedName>
    <definedName name="Excel_BuiltIn_Print_Area_1_1_1_1" localSheetId="14">#REF!</definedName>
    <definedName name="Excel_BuiltIn_Print_Area_1_1_1_1" localSheetId="6">#REF!</definedName>
    <definedName name="Excel_BuiltIn_Print_Area_1_1_1_1" localSheetId="10">#REF!</definedName>
    <definedName name="Excel_BuiltIn_Print_Area_1_1_1_1" localSheetId="5">#REF!</definedName>
    <definedName name="Excel_BuiltIn_Print_Area_1_1_1_1" localSheetId="3">#REF!</definedName>
    <definedName name="Excel_BuiltIn_Print_Area_1_1_1_1" localSheetId="4">#REF!</definedName>
    <definedName name="Excel_BuiltIn_Print_Area_1_1_1_1">#REF!</definedName>
    <definedName name="Excel_BuiltIn_Print_Area_3" localSheetId="14">#REF!</definedName>
    <definedName name="Excel_BuiltIn_Print_Area_3" localSheetId="6">#REF!</definedName>
    <definedName name="Excel_BuiltIn_Print_Area_3" localSheetId="10">#REF!</definedName>
    <definedName name="Excel_BuiltIn_Print_Area_3" localSheetId="5">#REF!</definedName>
    <definedName name="Excel_BuiltIn_Print_Area_3" localSheetId="3">#REF!</definedName>
    <definedName name="Excel_BuiltIn_Print_Area_3" localSheetId="4">#REF!</definedName>
    <definedName name="Excel_BuiltIn_Print_Area_3">#REF!</definedName>
    <definedName name="Excel_BuiltIn_Print_Area_3_X" localSheetId="14">#REF!</definedName>
    <definedName name="Excel_BuiltIn_Print_Area_3_X" localSheetId="6">#REF!</definedName>
    <definedName name="Excel_BuiltIn_Print_Area_3_X" localSheetId="10">#REF!</definedName>
    <definedName name="Excel_BuiltIn_Print_Area_3_X" localSheetId="5">#REF!</definedName>
    <definedName name="Excel_BuiltIn_Print_Area_3_X" localSheetId="3">#REF!</definedName>
    <definedName name="Excel_BuiltIn_Print_Area_3_X" localSheetId="4">#REF!</definedName>
    <definedName name="Excel_BuiltIn_Print_Area_3_X">#REF!</definedName>
    <definedName name="Excel_BuiltIn_Print_Area_7" localSheetId="14">#REF!</definedName>
    <definedName name="Excel_BuiltIn_Print_Area_7" localSheetId="6">#REF!</definedName>
    <definedName name="Excel_BuiltIn_Print_Area_7" localSheetId="10">#REF!</definedName>
    <definedName name="Excel_BuiltIn_Print_Area_7" localSheetId="5">#REF!</definedName>
    <definedName name="Excel_BuiltIn_Print_Area_7" localSheetId="3">#REF!</definedName>
    <definedName name="Excel_BuiltIn_Print_Area_7" localSheetId="4">#REF!</definedName>
    <definedName name="Excel_BuiltIn_Print_Area_7">#REF!</definedName>
    <definedName name="Excel_BuiltIn_Print_Titles">[52]Presupuesto_Via_distribuidora!$A$2:$IV$8</definedName>
    <definedName name="Excel_BuiltIn_Print_Titles_1" localSheetId="14">#REF!</definedName>
    <definedName name="Excel_BuiltIn_Print_Titles_1" localSheetId="6">#REF!</definedName>
    <definedName name="Excel_BuiltIn_Print_Titles_1" localSheetId="10">#REF!</definedName>
    <definedName name="Excel_BuiltIn_Print_Titles_1" localSheetId="5">#REF!</definedName>
    <definedName name="Excel_BuiltIn_Print_Titles_1" localSheetId="3">#REF!</definedName>
    <definedName name="Excel_BuiltIn_Print_Titles_1" localSheetId="4">#REF!</definedName>
    <definedName name="Excel_BuiltIn_Print_Titles_1">#REF!</definedName>
    <definedName name="Excel_BuiltIn_Print_Titles_1_1" localSheetId="14">#REF!</definedName>
    <definedName name="Excel_BuiltIn_Print_Titles_1_1" localSheetId="6">#REF!</definedName>
    <definedName name="Excel_BuiltIn_Print_Titles_1_1" localSheetId="10">#REF!</definedName>
    <definedName name="Excel_BuiltIn_Print_Titles_1_1" localSheetId="5">#REF!</definedName>
    <definedName name="Excel_BuiltIn_Print_Titles_1_1" localSheetId="3">#REF!</definedName>
    <definedName name="Excel_BuiltIn_Print_Titles_1_1" localSheetId="4">#REF!</definedName>
    <definedName name="Excel_BuiltIn_Print_Titles_1_1">#REF!</definedName>
    <definedName name="Excel_BuiltIn_Print_Titles_1_1_1" localSheetId="14">#REF!</definedName>
    <definedName name="Excel_BuiltIn_Print_Titles_1_1_1" localSheetId="6">#REF!</definedName>
    <definedName name="Excel_BuiltIn_Print_Titles_1_1_1" localSheetId="10">#REF!</definedName>
    <definedName name="Excel_BuiltIn_Print_Titles_1_1_1" localSheetId="5">#REF!</definedName>
    <definedName name="Excel_BuiltIn_Print_Titles_1_1_1" localSheetId="3">#REF!</definedName>
    <definedName name="Excel_BuiltIn_Print_Titles_1_1_1" localSheetId="4">#REF!</definedName>
    <definedName name="Excel_BuiltIn_Print_Titles_1_1_1">#REF!</definedName>
    <definedName name="Excel_BuiltIn_Print_Titles_10" localSheetId="14">[47]SKJ452!#REF!</definedName>
    <definedName name="Excel_BuiltIn_Print_Titles_10" localSheetId="6">[12]SKJ452!#REF!</definedName>
    <definedName name="Excel_BuiltIn_Print_Titles_10" localSheetId="10">[48]SKJ452!#REF!</definedName>
    <definedName name="Excel_BuiltIn_Print_Titles_10" localSheetId="5">[12]SKJ452!#REF!</definedName>
    <definedName name="Excel_BuiltIn_Print_Titles_10" localSheetId="3">[12]SKJ452!#REF!</definedName>
    <definedName name="Excel_BuiltIn_Print_Titles_10" localSheetId="4">[12]SKJ452!#REF!</definedName>
    <definedName name="Excel_BuiltIn_Print_Titles_10">[12]SKJ452!#REF!</definedName>
    <definedName name="Excel_BuiltIn_Print_Titles_11" localSheetId="14">[47]ITA878!#REF!</definedName>
    <definedName name="Excel_BuiltIn_Print_Titles_11" localSheetId="6">[12]ITA878!#REF!</definedName>
    <definedName name="Excel_BuiltIn_Print_Titles_11" localSheetId="10">[48]ITA878!#REF!</definedName>
    <definedName name="Excel_BuiltIn_Print_Titles_11" localSheetId="5">[12]ITA878!#REF!</definedName>
    <definedName name="Excel_BuiltIn_Print_Titles_11" localSheetId="3">[12]ITA878!#REF!</definedName>
    <definedName name="Excel_BuiltIn_Print_Titles_11" localSheetId="4">[12]ITA878!#REF!</definedName>
    <definedName name="Excel_BuiltIn_Print_Titles_11">[12]ITA878!#REF!</definedName>
    <definedName name="Excel_BuiltIn_Print_Titles_12" localSheetId="14">'[47]AEA-944'!#REF!</definedName>
    <definedName name="Excel_BuiltIn_Print_Titles_12" localSheetId="6">'[12]AEA-944'!#REF!</definedName>
    <definedName name="Excel_BuiltIn_Print_Titles_12" localSheetId="10">'[48]AEA-944'!#REF!</definedName>
    <definedName name="Excel_BuiltIn_Print_Titles_12" localSheetId="5">'[12]AEA-944'!#REF!</definedName>
    <definedName name="Excel_BuiltIn_Print_Titles_12" localSheetId="3">'[12]AEA-944'!#REF!</definedName>
    <definedName name="Excel_BuiltIn_Print_Titles_12" localSheetId="4">'[12]AEA-944'!#REF!</definedName>
    <definedName name="Excel_BuiltIn_Print_Titles_12">'[12]AEA-944'!#REF!</definedName>
    <definedName name="Excel_BuiltIn_Print_Titles_13" localSheetId="14">'[47]DUB-823'!#REF!</definedName>
    <definedName name="Excel_BuiltIn_Print_Titles_13" localSheetId="6">'[12]DUB-823'!#REF!</definedName>
    <definedName name="Excel_BuiltIn_Print_Titles_13" localSheetId="10">'[48]DUB-823'!#REF!</definedName>
    <definedName name="Excel_BuiltIn_Print_Titles_13" localSheetId="5">'[12]DUB-823'!#REF!</definedName>
    <definedName name="Excel_BuiltIn_Print_Titles_13" localSheetId="3">'[12]DUB-823'!#REF!</definedName>
    <definedName name="Excel_BuiltIn_Print_Titles_13" localSheetId="4">'[12]DUB-823'!#REF!</definedName>
    <definedName name="Excel_BuiltIn_Print_Titles_13">'[12]DUB-823'!#REF!</definedName>
    <definedName name="Excel_BuiltIn_Print_Titles_14" localSheetId="14">'[47]GPI 526'!#REF!</definedName>
    <definedName name="Excel_BuiltIn_Print_Titles_14" localSheetId="6">'[12]GPI 526'!#REF!</definedName>
    <definedName name="Excel_BuiltIn_Print_Titles_14" localSheetId="10">'[48]GPI 526'!#REF!</definedName>
    <definedName name="Excel_BuiltIn_Print_Titles_14" localSheetId="5">'[12]GPI 526'!#REF!</definedName>
    <definedName name="Excel_BuiltIn_Print_Titles_14" localSheetId="3">'[12]GPI 526'!#REF!</definedName>
    <definedName name="Excel_BuiltIn_Print_Titles_14" localSheetId="4">'[12]GPI 526'!#REF!</definedName>
    <definedName name="Excel_BuiltIn_Print_Titles_14">'[12]GPI 526'!#REF!</definedName>
    <definedName name="Excel_BuiltIn_Print_Titles_15" localSheetId="14">#REF!</definedName>
    <definedName name="Excel_BuiltIn_Print_Titles_15" localSheetId="6">#REF!</definedName>
    <definedName name="Excel_BuiltIn_Print_Titles_15" localSheetId="10">#REF!</definedName>
    <definedName name="Excel_BuiltIn_Print_Titles_15" localSheetId="5">#REF!</definedName>
    <definedName name="Excel_BuiltIn_Print_Titles_15" localSheetId="3">#REF!</definedName>
    <definedName name="Excel_BuiltIn_Print_Titles_15" localSheetId="4">#REF!</definedName>
    <definedName name="Excel_BuiltIn_Print_Titles_15">#REF!</definedName>
    <definedName name="Excel_BuiltIn_Print_Titles_16" localSheetId="14">#REF!</definedName>
    <definedName name="Excel_BuiltIn_Print_Titles_16" localSheetId="6">#REF!</definedName>
    <definedName name="Excel_BuiltIn_Print_Titles_16" localSheetId="10">#REF!</definedName>
    <definedName name="Excel_BuiltIn_Print_Titles_16" localSheetId="5">#REF!</definedName>
    <definedName name="Excel_BuiltIn_Print_Titles_16" localSheetId="3">#REF!</definedName>
    <definedName name="Excel_BuiltIn_Print_Titles_16" localSheetId="4">#REF!</definedName>
    <definedName name="Excel_BuiltIn_Print_Titles_16">#REF!</definedName>
    <definedName name="Excel_BuiltIn_Print_Titles_17" localSheetId="14">#REF!</definedName>
    <definedName name="Excel_BuiltIn_Print_Titles_17" localSheetId="6">#REF!</definedName>
    <definedName name="Excel_BuiltIn_Print_Titles_17" localSheetId="10">#REF!</definedName>
    <definedName name="Excel_BuiltIn_Print_Titles_17" localSheetId="5">#REF!</definedName>
    <definedName name="Excel_BuiltIn_Print_Titles_17" localSheetId="3">#REF!</definedName>
    <definedName name="Excel_BuiltIn_Print_Titles_17" localSheetId="4">#REF!</definedName>
    <definedName name="Excel_BuiltIn_Print_Titles_17">#REF!</definedName>
    <definedName name="Excel_BuiltIn_Print_Titles_18" localSheetId="14">#REF!</definedName>
    <definedName name="Excel_BuiltIn_Print_Titles_18" localSheetId="6">#REF!</definedName>
    <definedName name="Excel_BuiltIn_Print_Titles_18" localSheetId="10">#REF!</definedName>
    <definedName name="Excel_BuiltIn_Print_Titles_18" localSheetId="5">#REF!</definedName>
    <definedName name="Excel_BuiltIn_Print_Titles_18" localSheetId="3">#REF!</definedName>
    <definedName name="Excel_BuiltIn_Print_Titles_18" localSheetId="4">#REF!</definedName>
    <definedName name="Excel_BuiltIn_Print_Titles_18">#REF!</definedName>
    <definedName name="Excel_BuiltIn_Print_Titles_19" localSheetId="14">[47]XXJ617!#REF!</definedName>
    <definedName name="Excel_BuiltIn_Print_Titles_19" localSheetId="6">[12]XXJ617!#REF!</definedName>
    <definedName name="Excel_BuiltIn_Print_Titles_19" localSheetId="10">[48]XXJ617!#REF!</definedName>
    <definedName name="Excel_BuiltIn_Print_Titles_19" localSheetId="5">[12]XXJ617!#REF!</definedName>
    <definedName name="Excel_BuiltIn_Print_Titles_19" localSheetId="3">[12]XXJ617!#REF!</definedName>
    <definedName name="Excel_BuiltIn_Print_Titles_19" localSheetId="4">[12]XXJ617!#REF!</definedName>
    <definedName name="Excel_BuiltIn_Print_Titles_19">[12]XXJ617!#REF!</definedName>
    <definedName name="Excel_BuiltIn_Print_Titles_20" localSheetId="14">#REF!</definedName>
    <definedName name="Excel_BuiltIn_Print_Titles_20" localSheetId="6">#REF!</definedName>
    <definedName name="Excel_BuiltIn_Print_Titles_20" localSheetId="10">#REF!</definedName>
    <definedName name="Excel_BuiltIn_Print_Titles_20" localSheetId="5">#REF!</definedName>
    <definedName name="Excel_BuiltIn_Print_Titles_20" localSheetId="3">#REF!</definedName>
    <definedName name="Excel_BuiltIn_Print_Titles_20" localSheetId="4">#REF!</definedName>
    <definedName name="Excel_BuiltIn_Print_Titles_20">#REF!</definedName>
    <definedName name="Excel_BuiltIn_Print_Titles_21" localSheetId="14">[47]SNG_855!#REF!</definedName>
    <definedName name="Excel_BuiltIn_Print_Titles_21" localSheetId="6">[12]SNG_855!#REF!</definedName>
    <definedName name="Excel_BuiltIn_Print_Titles_21" localSheetId="10">[48]SNG_855!#REF!</definedName>
    <definedName name="Excel_BuiltIn_Print_Titles_21" localSheetId="5">[12]SNG_855!#REF!</definedName>
    <definedName name="Excel_BuiltIn_Print_Titles_21" localSheetId="3">[12]SNG_855!#REF!</definedName>
    <definedName name="Excel_BuiltIn_Print_Titles_21" localSheetId="4">[12]SNG_855!#REF!</definedName>
    <definedName name="Excel_BuiltIn_Print_Titles_21">[12]SNG_855!#REF!</definedName>
    <definedName name="Excel_BuiltIn_Print_Titles_23" localSheetId="14">#REF!</definedName>
    <definedName name="Excel_BuiltIn_Print_Titles_23" localSheetId="6">#REF!</definedName>
    <definedName name="Excel_BuiltIn_Print_Titles_23" localSheetId="10">#REF!</definedName>
    <definedName name="Excel_BuiltIn_Print_Titles_23" localSheetId="5">#REF!</definedName>
    <definedName name="Excel_BuiltIn_Print_Titles_23" localSheetId="3">#REF!</definedName>
    <definedName name="Excel_BuiltIn_Print_Titles_23" localSheetId="4">#REF!</definedName>
    <definedName name="Excel_BuiltIn_Print_Titles_23">#REF!</definedName>
    <definedName name="Excel_BuiltIn_Print_Titles_3" localSheetId="14">'[53]COSTOS OFICINA'!#REF!</definedName>
    <definedName name="Excel_BuiltIn_Print_Titles_3" localSheetId="6">#REF!</definedName>
    <definedName name="Excel_BuiltIn_Print_Titles_3" localSheetId="10">'[53]COSTOS OFICINA'!#REF!</definedName>
    <definedName name="Excel_BuiltIn_Print_Titles_3" localSheetId="5">#REF!</definedName>
    <definedName name="Excel_BuiltIn_Print_Titles_3" localSheetId="3">#REF!</definedName>
    <definedName name="Excel_BuiltIn_Print_Titles_3" localSheetId="4">#REF!</definedName>
    <definedName name="Excel_BuiltIn_Print_Titles_3">#REF!</definedName>
    <definedName name="Excel_BuiltIn_Print_Titles_4" localSheetId="14">'[53]COSTOS CAMPAMENTO'!#REF!</definedName>
    <definedName name="Excel_BuiltIn_Print_Titles_4" localSheetId="6">'[53]COSTOS CAMPAMENTO'!#REF!</definedName>
    <definedName name="Excel_BuiltIn_Print_Titles_4" localSheetId="10">'[53]COSTOS CAMPAMENTO'!#REF!</definedName>
    <definedName name="Excel_BuiltIn_Print_Titles_4" localSheetId="5">'[53]COSTOS CAMPAMENTO'!#REF!</definedName>
    <definedName name="Excel_BuiltIn_Print_Titles_4" localSheetId="3">'[53]COSTOS CAMPAMENTO'!#REF!</definedName>
    <definedName name="Excel_BuiltIn_Print_Titles_4" localSheetId="4">'[53]COSTOS CAMPAMENTO'!#REF!</definedName>
    <definedName name="Excel_BuiltIn_Print_Titles_4">'[53]COSTOS CAMPAMENTO'!#REF!</definedName>
    <definedName name="Excel_BuiltIn_Print_Titles_5" localSheetId="14">'[47]VEA 374'!#REF!</definedName>
    <definedName name="Excel_BuiltIn_Print_Titles_5" localSheetId="6">'[12]VEA 374'!#REF!</definedName>
    <definedName name="Excel_BuiltIn_Print_Titles_5" localSheetId="10">'[48]VEA 374'!#REF!</definedName>
    <definedName name="Excel_BuiltIn_Print_Titles_5" localSheetId="5">'[12]VEA 374'!#REF!</definedName>
    <definedName name="Excel_BuiltIn_Print_Titles_5" localSheetId="3">'[12]VEA 374'!#REF!</definedName>
    <definedName name="Excel_BuiltIn_Print_Titles_5" localSheetId="4">'[12]VEA 374'!#REF!</definedName>
    <definedName name="Excel_BuiltIn_Print_Titles_5">'[12]VEA 374'!#REF!</definedName>
    <definedName name="Excel_BuiltIn_Print_Titles_5_XX" localSheetId="14">'[47]VEA 374'!#REF!</definedName>
    <definedName name="Excel_BuiltIn_Print_Titles_5_XX" localSheetId="6">'[12]VEA 374'!#REF!</definedName>
    <definedName name="Excel_BuiltIn_Print_Titles_5_XX" localSheetId="10">'[48]VEA 374'!#REF!</definedName>
    <definedName name="Excel_BuiltIn_Print_Titles_5_XX" localSheetId="5">'[12]VEA 374'!#REF!</definedName>
    <definedName name="Excel_BuiltIn_Print_Titles_5_XX" localSheetId="3">'[12]VEA 374'!#REF!</definedName>
    <definedName name="Excel_BuiltIn_Print_Titles_5_XX" localSheetId="4">'[12]VEA 374'!#REF!</definedName>
    <definedName name="Excel_BuiltIn_Print_Titles_5_XX">'[12]VEA 374'!#REF!</definedName>
    <definedName name="Excel_BuiltIn_Print_Titles_6" localSheetId="14">#REF!</definedName>
    <definedName name="Excel_BuiltIn_Print_Titles_6" localSheetId="6">#REF!</definedName>
    <definedName name="Excel_BuiltIn_Print_Titles_6" localSheetId="10">#REF!</definedName>
    <definedName name="Excel_BuiltIn_Print_Titles_6" localSheetId="5">#REF!</definedName>
    <definedName name="Excel_BuiltIn_Print_Titles_6" localSheetId="3">#REF!</definedName>
    <definedName name="Excel_BuiltIn_Print_Titles_6" localSheetId="4">#REF!</definedName>
    <definedName name="Excel_BuiltIn_Print_Titles_6">#REF!</definedName>
    <definedName name="Excel_BuiltIn_Print_Titles_7" localSheetId="14">[47]HFB024!#REF!</definedName>
    <definedName name="Excel_BuiltIn_Print_Titles_7" localSheetId="6">[12]HFB024!#REF!</definedName>
    <definedName name="Excel_BuiltIn_Print_Titles_7" localSheetId="10">[48]HFB024!#REF!</definedName>
    <definedName name="Excel_BuiltIn_Print_Titles_7" localSheetId="5">[12]HFB024!#REF!</definedName>
    <definedName name="Excel_BuiltIn_Print_Titles_7" localSheetId="3">[12]HFB024!#REF!</definedName>
    <definedName name="Excel_BuiltIn_Print_Titles_7" localSheetId="4">[12]HFB024!#REF!</definedName>
    <definedName name="Excel_BuiltIn_Print_Titles_7">[12]HFB024!#REF!</definedName>
    <definedName name="Excel_BuiltIn_Print_Titles_8" localSheetId="14">#REF!</definedName>
    <definedName name="Excel_BuiltIn_Print_Titles_8" localSheetId="6">#REF!</definedName>
    <definedName name="Excel_BuiltIn_Print_Titles_8" localSheetId="10">#REF!</definedName>
    <definedName name="Excel_BuiltIn_Print_Titles_8" localSheetId="5">#REF!</definedName>
    <definedName name="Excel_BuiltIn_Print_Titles_8" localSheetId="3">#REF!</definedName>
    <definedName name="Excel_BuiltIn_Print_Titles_8" localSheetId="4">#REF!</definedName>
    <definedName name="Excel_BuiltIn_Print_Titles_8">#REF!</definedName>
    <definedName name="Excel_BuiltIn_Print_Titles_9" localSheetId="14">[47]PAJ825!#REF!</definedName>
    <definedName name="Excel_BuiltIn_Print_Titles_9" localSheetId="6">[12]PAJ825!#REF!</definedName>
    <definedName name="Excel_BuiltIn_Print_Titles_9" localSheetId="10">[48]PAJ825!#REF!</definedName>
    <definedName name="Excel_BuiltIn_Print_Titles_9" localSheetId="5">[12]PAJ825!#REF!</definedName>
    <definedName name="Excel_BuiltIn_Print_Titles_9" localSheetId="3">[12]PAJ825!#REF!</definedName>
    <definedName name="Excel_BuiltIn_Print_Titles_9" localSheetId="4">[12]PAJ825!#REF!</definedName>
    <definedName name="Excel_BuiltIn_Print_Titles_9">[12]PAJ825!#REF!</definedName>
    <definedName name="FD" localSheetId="14">CANTIDADES!ERR</definedName>
    <definedName name="FD" localSheetId="6">'GRUPO MGA'!ERR</definedName>
    <definedName name="FD" localSheetId="10">INTERVENTORIA!ERR</definedName>
    <definedName name="FD">[0]!ERR</definedName>
    <definedName name="fda" localSheetId="14" hidden="1">{"TAB1",#N/A,TRUE,"GENERAL";"TAB2",#N/A,TRUE,"GENERAL";"TAB3",#N/A,TRUE,"GENERAL";"TAB4",#N/A,TRUE,"GENERAL";"TAB5",#N/A,TRUE,"GENERAL"}</definedName>
    <definedName name="fda" localSheetId="6" hidden="1">{"TAB1",#N/A,TRUE,"GENERAL";"TAB2",#N/A,TRUE,"GENERAL";"TAB3",#N/A,TRUE,"GENERAL";"TAB4",#N/A,TRUE,"GENERAL";"TAB5",#N/A,TRUE,"GENERAL"}</definedName>
    <definedName name="fda" localSheetId="10" hidden="1">{"TAB1",#N/A,TRUE,"GENERAL";"TAB2",#N/A,TRUE,"GENERAL";"TAB3",#N/A,TRUE,"GENERAL";"TAB4",#N/A,TRUE,"GENERAL";"TAB5",#N/A,TRUE,"GENERAL"}</definedName>
    <definedName name="fda" hidden="1">{"TAB1",#N/A,TRUE,"GENERAL";"TAB2",#N/A,TRUE,"GENERAL";"TAB3",#N/A,TRUE,"GENERAL";"TAB4",#N/A,TRUE,"GENERAL";"TAB5",#N/A,TRUE,"GENERAL"}</definedName>
    <definedName name="fdbjp" localSheetId="14" hidden="1">{"TAB1",#N/A,TRUE,"GENERAL";"TAB2",#N/A,TRUE,"GENERAL";"TAB3",#N/A,TRUE,"GENERAL";"TAB4",#N/A,TRUE,"GENERAL";"TAB5",#N/A,TRUE,"GENERAL"}</definedName>
    <definedName name="fdbjp" localSheetId="6" hidden="1">{"TAB1",#N/A,TRUE,"GENERAL";"TAB2",#N/A,TRUE,"GENERAL";"TAB3",#N/A,TRUE,"GENERAL";"TAB4",#N/A,TRUE,"GENERAL";"TAB5",#N/A,TRUE,"GENERAL"}</definedName>
    <definedName name="fdbjp" localSheetId="10" hidden="1">{"TAB1",#N/A,TRUE,"GENERAL";"TAB2",#N/A,TRUE,"GENERAL";"TAB3",#N/A,TRUE,"GENERAL";"TAB4",#N/A,TRUE,"GENERAL";"TAB5",#N/A,TRUE,"GENERAL"}</definedName>
    <definedName name="fdbjp" hidden="1">{"TAB1",#N/A,TRUE,"GENERAL";"TAB2",#N/A,TRUE,"GENERAL";"TAB3",#N/A,TRUE,"GENERAL";"TAB4",#N/A,TRUE,"GENERAL";"TAB5",#N/A,TRUE,"GENERAL"}</definedName>
    <definedName name="fdf" localSheetId="14" hidden="1">{"TAB1",#N/A,TRUE,"GENERAL";"TAB2",#N/A,TRUE,"GENERAL";"TAB3",#N/A,TRUE,"GENERAL";"TAB4",#N/A,TRUE,"GENERAL";"TAB5",#N/A,TRUE,"GENERAL"}</definedName>
    <definedName name="fdf" localSheetId="6" hidden="1">{"TAB1",#N/A,TRUE,"GENERAL";"TAB2",#N/A,TRUE,"GENERAL";"TAB3",#N/A,TRUE,"GENERAL";"TAB4",#N/A,TRUE,"GENERAL";"TAB5",#N/A,TRUE,"GENERAL"}</definedName>
    <definedName name="fdf" localSheetId="10" hidden="1">{"TAB1",#N/A,TRUE,"GENERAL";"TAB2",#N/A,TRUE,"GENERAL";"TAB3",#N/A,TRUE,"GENERAL";"TAB4",#N/A,TRUE,"GENERAL";"TAB5",#N/A,TRUE,"GENERAL"}</definedName>
    <definedName name="fdf" hidden="1">{"TAB1",#N/A,TRUE,"GENERAL";"TAB2",#N/A,TRUE,"GENERAL";"TAB3",#N/A,TRUE,"GENERAL";"TAB4",#N/A,TRUE,"GENERAL";"TAB5",#N/A,TRUE,"GENERAL"}</definedName>
    <definedName name="fdg" localSheetId="14" hidden="1">{"via1",#N/A,TRUE,"general";"via2",#N/A,TRUE,"general";"via3",#N/A,TRUE,"general"}</definedName>
    <definedName name="fdg" localSheetId="6" hidden="1">{"via1",#N/A,TRUE,"general";"via2",#N/A,TRUE,"general";"via3",#N/A,TRUE,"general"}</definedName>
    <definedName name="fdg" localSheetId="10" hidden="1">{"via1",#N/A,TRUE,"general";"via2",#N/A,TRUE,"general";"via3",#N/A,TRUE,"general"}</definedName>
    <definedName name="fdg" hidden="1">{"via1",#N/A,TRUE,"general";"via2",#N/A,TRUE,"general";"via3",#N/A,TRUE,"general"}</definedName>
    <definedName name="FDGD" localSheetId="14" hidden="1">{"TAB1",#N/A,TRUE,"GENERAL";"TAB2",#N/A,TRUE,"GENERAL";"TAB3",#N/A,TRUE,"GENERAL";"TAB4",#N/A,TRUE,"GENERAL";"TAB5",#N/A,TRUE,"GENERAL"}</definedName>
    <definedName name="FDGD" localSheetId="6" hidden="1">{"TAB1",#N/A,TRUE,"GENERAL";"TAB2",#N/A,TRUE,"GENERAL";"TAB3",#N/A,TRUE,"GENERAL";"TAB4",#N/A,TRUE,"GENERAL";"TAB5",#N/A,TRUE,"GENERAL"}</definedName>
    <definedName name="FDGD" localSheetId="10" hidden="1">{"TAB1",#N/A,TRUE,"GENERAL";"TAB2",#N/A,TRUE,"GENERAL";"TAB3",#N/A,TRUE,"GENERAL";"TAB4",#N/A,TRUE,"GENERAL";"TAB5",#N/A,TRUE,"GENERAL"}</definedName>
    <definedName name="FDGD" hidden="1">{"TAB1",#N/A,TRUE,"GENERAL";"TAB2",#N/A,TRUE,"GENERAL";"TAB3",#N/A,TRUE,"GENERAL";"TAB4",#N/A,TRUE,"GENERAL";"TAB5",#N/A,TRUE,"GENERAL"}</definedName>
    <definedName name="FDGFDBBP" localSheetId="14" hidden="1">{"TAB1",#N/A,TRUE,"GENERAL";"TAB2",#N/A,TRUE,"GENERAL";"TAB3",#N/A,TRUE,"GENERAL";"TAB4",#N/A,TRUE,"GENERAL";"TAB5",#N/A,TRUE,"GENERAL"}</definedName>
    <definedName name="FDGFDBBP" localSheetId="6" hidden="1">{"TAB1",#N/A,TRUE,"GENERAL";"TAB2",#N/A,TRUE,"GENERAL";"TAB3",#N/A,TRUE,"GENERAL";"TAB4",#N/A,TRUE,"GENERAL";"TAB5",#N/A,TRUE,"GENERAL"}</definedName>
    <definedName name="FDGFDBBP" localSheetId="10" hidden="1">{"TAB1",#N/A,TRUE,"GENERAL";"TAB2",#N/A,TRUE,"GENERAL";"TAB3",#N/A,TRUE,"GENERAL";"TAB4",#N/A,TRUE,"GENERAL";"TAB5",#N/A,TRUE,"GENERAL"}</definedName>
    <definedName name="FDGFDBBP" hidden="1">{"TAB1",#N/A,TRUE,"GENERAL";"TAB2",#N/A,TRUE,"GENERAL";"TAB3",#N/A,TRUE,"GENERAL";"TAB4",#N/A,TRUE,"GENERAL";"TAB5",#N/A,TRUE,"GENERAL"}</definedName>
    <definedName name="fdh" localSheetId="14" hidden="1">{"TAB1",#N/A,TRUE,"GENERAL";"TAB2",#N/A,TRUE,"GENERAL";"TAB3",#N/A,TRUE,"GENERAL";"TAB4",#N/A,TRUE,"GENERAL";"TAB5",#N/A,TRUE,"GENERAL"}</definedName>
    <definedName name="fdh" localSheetId="6" hidden="1">{"TAB1",#N/A,TRUE,"GENERAL";"TAB2",#N/A,TRUE,"GENERAL";"TAB3",#N/A,TRUE,"GENERAL";"TAB4",#N/A,TRUE,"GENERAL";"TAB5",#N/A,TRUE,"GENERAL"}</definedName>
    <definedName name="fdh" localSheetId="10" hidden="1">{"TAB1",#N/A,TRUE,"GENERAL";"TAB2",#N/A,TRUE,"GENERAL";"TAB3",#N/A,TRUE,"GENERAL";"TAB4",#N/A,TRUE,"GENERAL";"TAB5",#N/A,TRUE,"GENERAL"}</definedName>
    <definedName name="fdh" hidden="1">{"TAB1",#N/A,TRUE,"GENERAL";"TAB2",#N/A,TRUE,"GENERAL";"TAB3",#N/A,TRUE,"GENERAL";"TAB4",#N/A,TRUE,"GENERAL";"TAB5",#N/A,TRUE,"GENERAL"}</definedName>
    <definedName name="fdsf" localSheetId="14" hidden="1">{"TAB1",#N/A,TRUE,"GENERAL";"TAB2",#N/A,TRUE,"GENERAL";"TAB3",#N/A,TRUE,"GENERAL";"TAB4",#N/A,TRUE,"GENERAL";"TAB5",#N/A,TRUE,"GENERAL"}</definedName>
    <definedName name="fdsf" localSheetId="6" hidden="1">{"TAB1",#N/A,TRUE,"GENERAL";"TAB2",#N/A,TRUE,"GENERAL";"TAB3",#N/A,TRUE,"GENERAL";"TAB4",#N/A,TRUE,"GENERAL";"TAB5",#N/A,TRUE,"GENERAL"}</definedName>
    <definedName name="fdsf" localSheetId="10" hidden="1">{"TAB1",#N/A,TRUE,"GENERAL";"TAB2",#N/A,TRUE,"GENERAL";"TAB3",#N/A,TRUE,"GENERAL";"TAB4",#N/A,TRUE,"GENERAL";"TAB5",#N/A,TRUE,"GENERAL"}</definedName>
    <definedName name="fdsf" hidden="1">{"TAB1",#N/A,TRUE,"GENERAL";"TAB2",#N/A,TRUE,"GENERAL";"TAB3",#N/A,TRUE,"GENERAL";"TAB4",#N/A,TRUE,"GENERAL";"TAB5",#N/A,TRUE,"GENERAL"}</definedName>
    <definedName name="fdsfds" localSheetId="14" hidden="1">{"TAB1",#N/A,TRUE,"GENERAL";"TAB2",#N/A,TRUE,"GENERAL";"TAB3",#N/A,TRUE,"GENERAL";"TAB4",#N/A,TRUE,"GENERAL";"TAB5",#N/A,TRUE,"GENERAL"}</definedName>
    <definedName name="fdsfds" localSheetId="6" hidden="1">{"TAB1",#N/A,TRUE,"GENERAL";"TAB2",#N/A,TRUE,"GENERAL";"TAB3",#N/A,TRUE,"GENERAL";"TAB4",#N/A,TRUE,"GENERAL";"TAB5",#N/A,TRUE,"GENERAL"}</definedName>
    <definedName name="fdsfds" localSheetId="10" hidden="1">{"TAB1",#N/A,TRUE,"GENERAL";"TAB2",#N/A,TRUE,"GENERAL";"TAB3",#N/A,TRUE,"GENERAL";"TAB4",#N/A,TRUE,"GENERAL";"TAB5",#N/A,TRUE,"GENERAL"}</definedName>
    <definedName name="fdsfds" hidden="1">{"TAB1",#N/A,TRUE,"GENERAL";"TAB2",#N/A,TRUE,"GENERAL";"TAB3",#N/A,TRUE,"GENERAL";"TAB4",#N/A,TRUE,"GENERAL";"TAB5",#N/A,TRUE,"GENERAL"}</definedName>
    <definedName name="fdsfdsf" localSheetId="14" hidden="1">{"via1",#N/A,TRUE,"general";"via2",#N/A,TRUE,"general";"via3",#N/A,TRUE,"general"}</definedName>
    <definedName name="fdsfdsf" localSheetId="6" hidden="1">{"via1",#N/A,TRUE,"general";"via2",#N/A,TRUE,"general";"via3",#N/A,TRUE,"general"}</definedName>
    <definedName name="fdsfdsf" localSheetId="10" hidden="1">{"via1",#N/A,TRUE,"general";"via2",#N/A,TRUE,"general";"via3",#N/A,TRUE,"general"}</definedName>
    <definedName name="fdsfdsf" hidden="1">{"via1",#N/A,TRUE,"general";"via2",#N/A,TRUE,"general";"via3",#N/A,TRUE,"general"}</definedName>
    <definedName name="fdsgfds" localSheetId="14" hidden="1">{"via1",#N/A,TRUE,"general";"via2",#N/A,TRUE,"general";"via3",#N/A,TRUE,"general"}</definedName>
    <definedName name="fdsgfds" localSheetId="6" hidden="1">{"via1",#N/A,TRUE,"general";"via2",#N/A,TRUE,"general";"via3",#N/A,TRUE,"general"}</definedName>
    <definedName name="fdsgfds" localSheetId="10" hidden="1">{"via1",#N/A,TRUE,"general";"via2",#N/A,TRUE,"general";"via3",#N/A,TRUE,"general"}</definedName>
    <definedName name="fdsgfds" hidden="1">{"via1",#N/A,TRUE,"general";"via2",#N/A,TRUE,"general";"via3",#N/A,TRUE,"general"}</definedName>
    <definedName name="fdsgsdfu" localSheetId="14" hidden="1">{"TAB1",#N/A,TRUE,"GENERAL";"TAB2",#N/A,TRUE,"GENERAL";"TAB3",#N/A,TRUE,"GENERAL";"TAB4",#N/A,TRUE,"GENERAL";"TAB5",#N/A,TRUE,"GENERAL"}</definedName>
    <definedName name="fdsgsdfu" localSheetId="6" hidden="1">{"TAB1",#N/A,TRUE,"GENERAL";"TAB2",#N/A,TRUE,"GENERAL";"TAB3",#N/A,TRUE,"GENERAL";"TAB4",#N/A,TRUE,"GENERAL";"TAB5",#N/A,TRUE,"GENERAL"}</definedName>
    <definedName name="fdsgsdfu" localSheetId="10" hidden="1">{"TAB1",#N/A,TRUE,"GENERAL";"TAB2",#N/A,TRUE,"GENERAL";"TAB3",#N/A,TRUE,"GENERAL";"TAB4",#N/A,TRUE,"GENERAL";"TAB5",#N/A,TRUE,"GENERAL"}</definedName>
    <definedName name="fdsgsdfu" hidden="1">{"TAB1",#N/A,TRUE,"GENERAL";"TAB2",#N/A,TRUE,"GENERAL";"TAB3",#N/A,TRUE,"GENERAL";"TAB4",#N/A,TRUE,"GENERAL";"TAB5",#N/A,TRUE,"GENERAL"}</definedName>
    <definedName name="FDSIO" localSheetId="14" hidden="1">{"TAB1",#N/A,TRUE,"GENERAL";"TAB2",#N/A,TRUE,"GENERAL";"TAB3",#N/A,TRUE,"GENERAL";"TAB4",#N/A,TRUE,"GENERAL";"TAB5",#N/A,TRUE,"GENERAL"}</definedName>
    <definedName name="FDSIO" localSheetId="6" hidden="1">{"TAB1",#N/A,TRUE,"GENERAL";"TAB2",#N/A,TRUE,"GENERAL";"TAB3",#N/A,TRUE,"GENERAL";"TAB4",#N/A,TRUE,"GENERAL";"TAB5",#N/A,TRUE,"GENERAL"}</definedName>
    <definedName name="FDSIO" localSheetId="10" hidden="1">{"TAB1",#N/A,TRUE,"GENERAL";"TAB2",#N/A,TRUE,"GENERAL";"TAB3",#N/A,TRUE,"GENERAL";"TAB4",#N/A,TRUE,"GENERAL";"TAB5",#N/A,TRUE,"GENERAL"}</definedName>
    <definedName name="FDSIO" hidden="1">{"TAB1",#N/A,TRUE,"GENERAL";"TAB2",#N/A,TRUE,"GENERAL";"TAB3",#N/A,TRUE,"GENERAL";"TAB4",#N/A,TRUE,"GENERAL";"TAB5",#N/A,TRUE,"GENERAL"}</definedName>
    <definedName name="fdwssf" localSheetId="14">#REF!</definedName>
    <definedName name="fdwssf" localSheetId="6">#REF!</definedName>
    <definedName name="fdwssf" localSheetId="10">#REF!</definedName>
    <definedName name="fdwssf" localSheetId="5">#REF!</definedName>
    <definedName name="fdwssf" localSheetId="3">#REF!</definedName>
    <definedName name="fdwssf" localSheetId="4">#REF!</definedName>
    <definedName name="fdwssf">#REF!</definedName>
    <definedName name="fer" localSheetId="14">'[35]Res-Accide-10'!#REF!</definedName>
    <definedName name="fer" localSheetId="6">'[37]Res-Accide-10'!#REF!</definedName>
    <definedName name="fer" localSheetId="10">'[36]Res-Accide-10'!#REF!</definedName>
    <definedName name="fer" localSheetId="5">'[37]Res-Accide-10'!#REF!</definedName>
    <definedName name="fer" localSheetId="3">'[37]Res-Accide-10'!#REF!</definedName>
    <definedName name="fer" localSheetId="4">'[37]Res-Accide-10'!#REF!</definedName>
    <definedName name="fer">'[37]Res-Accide-10'!#REF!</definedName>
    <definedName name="ferfer" localSheetId="14" hidden="1">{"via1",#N/A,TRUE,"general";"via2",#N/A,TRUE,"general";"via3",#N/A,TRUE,"general"}</definedName>
    <definedName name="ferfer" localSheetId="6" hidden="1">{"via1",#N/A,TRUE,"general";"via2",#N/A,TRUE,"general";"via3",#N/A,TRUE,"general"}</definedName>
    <definedName name="ferfer" localSheetId="10" hidden="1">{"via1",#N/A,TRUE,"general";"via2",#N/A,TRUE,"general";"via3",#N/A,TRUE,"general"}</definedName>
    <definedName name="ferfer" hidden="1">{"via1",#N/A,TRUE,"general";"via2",#N/A,TRUE,"general";"via3",#N/A,TRUE,"general"}</definedName>
    <definedName name="Festivos">'[54]días habiles 2015'!$D$2:$D$21</definedName>
    <definedName name="ff" localSheetId="14">CANTIDADES!ERR</definedName>
    <definedName name="ff" localSheetId="6">'GRUPO MGA'!ERR</definedName>
    <definedName name="ff" localSheetId="10">INTERVENTORIA!ERR</definedName>
    <definedName name="ff">[0]!ERR</definedName>
    <definedName name="fff" localSheetId="14" hidden="1">{"via1",#N/A,TRUE,"general";"via2",#N/A,TRUE,"general";"via3",#N/A,TRUE,"general"}</definedName>
    <definedName name="fff" localSheetId="6" hidden="1">{"via1",#N/A,TRUE,"general";"via2",#N/A,TRUE,"general";"via3",#N/A,TRUE,"general"}</definedName>
    <definedName name="fff" localSheetId="10" hidden="1">{"via1",#N/A,TRUE,"general";"via2",#N/A,TRUE,"general";"via3",#N/A,TRUE,"general"}</definedName>
    <definedName name="fff" hidden="1">{"via1",#N/A,TRUE,"general";"via2",#N/A,TRUE,"general";"via3",#N/A,TRUE,"general"}</definedName>
    <definedName name="ffffd" localSheetId="14" hidden="1">{"via1",#N/A,TRUE,"general";"via2",#N/A,TRUE,"general";"via3",#N/A,TRUE,"general"}</definedName>
    <definedName name="ffffd" localSheetId="6" hidden="1">{"via1",#N/A,TRUE,"general";"via2",#N/A,TRUE,"general";"via3",#N/A,TRUE,"general"}</definedName>
    <definedName name="ffffd" localSheetId="10" hidden="1">{"via1",#N/A,TRUE,"general";"via2",#N/A,TRUE,"general";"via3",#N/A,TRUE,"general"}</definedName>
    <definedName name="ffffd" hidden="1">{"via1",#N/A,TRUE,"general";"via2",#N/A,TRUE,"general";"via3",#N/A,TRUE,"general"}</definedName>
    <definedName name="fffffft" localSheetId="14" hidden="1">{"TAB1",#N/A,TRUE,"GENERAL";"TAB2",#N/A,TRUE,"GENERAL";"TAB3",#N/A,TRUE,"GENERAL";"TAB4",#N/A,TRUE,"GENERAL";"TAB5",#N/A,TRUE,"GENERAL"}</definedName>
    <definedName name="fffffft" localSheetId="6" hidden="1">{"TAB1",#N/A,TRUE,"GENERAL";"TAB2",#N/A,TRUE,"GENERAL";"TAB3",#N/A,TRUE,"GENERAL";"TAB4",#N/A,TRUE,"GENERAL";"TAB5",#N/A,TRUE,"GENERAL"}</definedName>
    <definedName name="fffffft" localSheetId="10" hidden="1">{"TAB1",#N/A,TRUE,"GENERAL";"TAB2",#N/A,TRUE,"GENERAL";"TAB3",#N/A,TRUE,"GENERAL";"TAB4",#N/A,TRUE,"GENERAL";"TAB5",#N/A,TRUE,"GENERAL"}</definedName>
    <definedName name="fffffft" hidden="1">{"TAB1",#N/A,TRUE,"GENERAL";"TAB2",#N/A,TRUE,"GENERAL";"TAB3",#N/A,TRUE,"GENERAL";"TAB4",#N/A,TRUE,"GENERAL";"TAB5",#N/A,TRUE,"GENERAL"}</definedName>
    <definedName name="fffffik" localSheetId="14" hidden="1">{"TAB1",#N/A,TRUE,"GENERAL";"TAB2",#N/A,TRUE,"GENERAL";"TAB3",#N/A,TRUE,"GENERAL";"TAB4",#N/A,TRUE,"GENERAL";"TAB5",#N/A,TRUE,"GENERAL"}</definedName>
    <definedName name="fffffik" localSheetId="6" hidden="1">{"TAB1",#N/A,TRUE,"GENERAL";"TAB2",#N/A,TRUE,"GENERAL";"TAB3",#N/A,TRUE,"GENERAL";"TAB4",#N/A,TRUE,"GENERAL";"TAB5",#N/A,TRUE,"GENERAL"}</definedName>
    <definedName name="fffffik" localSheetId="10" hidden="1">{"TAB1",#N/A,TRUE,"GENERAL";"TAB2",#N/A,TRUE,"GENERAL";"TAB3",#N/A,TRUE,"GENERAL";"TAB4",#N/A,TRUE,"GENERAL";"TAB5",#N/A,TRUE,"GENERAL"}</definedName>
    <definedName name="fffffik" hidden="1">{"TAB1",#N/A,TRUE,"GENERAL";"TAB2",#N/A,TRUE,"GENERAL";"TAB3",#N/A,TRUE,"GENERAL";"TAB4",#N/A,TRUE,"GENERAL";"TAB5",#N/A,TRUE,"GENERAL"}</definedName>
    <definedName name="fffffj" localSheetId="14" hidden="1">{"TAB1",#N/A,TRUE,"GENERAL";"TAB2",#N/A,TRUE,"GENERAL";"TAB3",#N/A,TRUE,"GENERAL";"TAB4",#N/A,TRUE,"GENERAL";"TAB5",#N/A,TRUE,"GENERAL"}</definedName>
    <definedName name="fffffj" localSheetId="6" hidden="1">{"TAB1",#N/A,TRUE,"GENERAL";"TAB2",#N/A,TRUE,"GENERAL";"TAB3",#N/A,TRUE,"GENERAL";"TAB4",#N/A,TRUE,"GENERAL";"TAB5",#N/A,TRUE,"GENERAL"}</definedName>
    <definedName name="fffffj" localSheetId="10" hidden="1">{"TAB1",#N/A,TRUE,"GENERAL";"TAB2",#N/A,TRUE,"GENERAL";"TAB3",#N/A,TRUE,"GENERAL";"TAB4",#N/A,TRUE,"GENERAL";"TAB5",#N/A,TRUE,"GENERAL"}</definedName>
    <definedName name="fffffj" hidden="1">{"TAB1",#N/A,TRUE,"GENERAL";"TAB2",#N/A,TRUE,"GENERAL";"TAB3",#N/A,TRUE,"GENERAL";"TAB4",#N/A,TRUE,"GENERAL";"TAB5",#N/A,TRUE,"GENERAL"}</definedName>
    <definedName name="ffffrd" localSheetId="14" hidden="1">{"via1",#N/A,TRUE,"general";"via2",#N/A,TRUE,"general";"via3",#N/A,TRUE,"general"}</definedName>
    <definedName name="ffffrd" localSheetId="6" hidden="1">{"via1",#N/A,TRUE,"general";"via2",#N/A,TRUE,"general";"via3",#N/A,TRUE,"general"}</definedName>
    <definedName name="ffffrd" localSheetId="10" hidden="1">{"via1",#N/A,TRUE,"general";"via2",#N/A,TRUE,"general";"via3",#N/A,TRUE,"general"}</definedName>
    <definedName name="ffffrd" hidden="1">{"via1",#N/A,TRUE,"general";"via2",#N/A,TRUE,"general";"via3",#N/A,TRUE,"general"}</definedName>
    <definedName name="ffffy" localSheetId="14" hidden="1">{"TAB1",#N/A,TRUE,"GENERAL";"TAB2",#N/A,TRUE,"GENERAL";"TAB3",#N/A,TRUE,"GENERAL";"TAB4",#N/A,TRUE,"GENERAL";"TAB5",#N/A,TRUE,"GENERAL"}</definedName>
    <definedName name="ffffy" localSheetId="6" hidden="1">{"TAB1",#N/A,TRUE,"GENERAL";"TAB2",#N/A,TRUE,"GENERAL";"TAB3",#N/A,TRUE,"GENERAL";"TAB4",#N/A,TRUE,"GENERAL";"TAB5",#N/A,TRUE,"GENERAL"}</definedName>
    <definedName name="ffffy" localSheetId="10" hidden="1">{"TAB1",#N/A,TRUE,"GENERAL";"TAB2",#N/A,TRUE,"GENERAL";"TAB3",#N/A,TRUE,"GENERAL";"TAB4",#N/A,TRUE,"GENERAL";"TAB5",#N/A,TRUE,"GENERAL"}</definedName>
    <definedName name="ffffy" hidden="1">{"TAB1",#N/A,TRUE,"GENERAL";"TAB2",#N/A,TRUE,"GENERAL";"TAB3",#N/A,TRUE,"GENERAL";"TAB4",#N/A,TRUE,"GENERAL";"TAB5",#N/A,TRUE,"GENERAL"}</definedName>
    <definedName name="fffrfr" localSheetId="14" hidden="1">{"TAB1",#N/A,TRUE,"GENERAL";"TAB2",#N/A,TRUE,"GENERAL";"TAB3",#N/A,TRUE,"GENERAL";"TAB4",#N/A,TRUE,"GENERAL";"TAB5",#N/A,TRUE,"GENERAL"}</definedName>
    <definedName name="fffrfr" localSheetId="6" hidden="1">{"TAB1",#N/A,TRUE,"GENERAL";"TAB2",#N/A,TRUE,"GENERAL";"TAB3",#N/A,TRUE,"GENERAL";"TAB4",#N/A,TRUE,"GENERAL";"TAB5",#N/A,TRUE,"GENERAL"}</definedName>
    <definedName name="fffrfr" localSheetId="10" hidden="1">{"TAB1",#N/A,TRUE,"GENERAL";"TAB2",#N/A,TRUE,"GENERAL";"TAB3",#N/A,TRUE,"GENERAL";"TAB4",#N/A,TRUE,"GENERAL";"TAB5",#N/A,TRUE,"GENERAL"}</definedName>
    <definedName name="fffrfr" hidden="1">{"TAB1",#N/A,TRUE,"GENERAL";"TAB2",#N/A,TRUE,"GENERAL";"TAB3",#N/A,TRUE,"GENERAL";"TAB4",#N/A,TRUE,"GENERAL";"TAB5",#N/A,TRUE,"GENERAL"}</definedName>
    <definedName name="fffs" localSheetId="14" hidden="1">{"TAB1",#N/A,TRUE,"GENERAL";"TAB2",#N/A,TRUE,"GENERAL";"TAB3",#N/A,TRUE,"GENERAL";"TAB4",#N/A,TRUE,"GENERAL";"TAB5",#N/A,TRUE,"GENERAL"}</definedName>
    <definedName name="fffs" localSheetId="6" hidden="1">{"TAB1",#N/A,TRUE,"GENERAL";"TAB2",#N/A,TRUE,"GENERAL";"TAB3",#N/A,TRUE,"GENERAL";"TAB4",#N/A,TRUE,"GENERAL";"TAB5",#N/A,TRUE,"GENERAL"}</definedName>
    <definedName name="fffs" localSheetId="10" hidden="1">{"TAB1",#N/A,TRUE,"GENERAL";"TAB2",#N/A,TRUE,"GENERAL";"TAB3",#N/A,TRUE,"GENERAL";"TAB4",#N/A,TRUE,"GENERAL";"TAB5",#N/A,TRUE,"GENERAL"}</definedName>
    <definedName name="fffs" hidden="1">{"TAB1",#N/A,TRUE,"GENERAL";"TAB2",#N/A,TRUE,"GENERAL";"TAB3",#N/A,TRUE,"GENERAL";"TAB4",#N/A,TRUE,"GENERAL";"TAB5",#N/A,TRUE,"GENERAL"}</definedName>
    <definedName name="fg" localSheetId="14">CANTIDADES!ERR</definedName>
    <definedName name="fg" localSheetId="6">'GRUPO MGA'!ERR</definedName>
    <definedName name="fg" localSheetId="10">INTERVENTORIA!ERR</definedName>
    <definedName name="fg">[0]!ERR</definedName>
    <definedName name="fgdfg" localSheetId="14" hidden="1">{"TAB1",#N/A,TRUE,"GENERAL";"TAB2",#N/A,TRUE,"GENERAL";"TAB3",#N/A,TRUE,"GENERAL";"TAB4",#N/A,TRUE,"GENERAL";"TAB5",#N/A,TRUE,"GENERAL"}</definedName>
    <definedName name="fgdfg" localSheetId="6" hidden="1">{"TAB1",#N/A,TRUE,"GENERAL";"TAB2",#N/A,TRUE,"GENERAL";"TAB3",#N/A,TRUE,"GENERAL";"TAB4",#N/A,TRUE,"GENERAL";"TAB5",#N/A,TRUE,"GENERAL"}</definedName>
    <definedName name="fgdfg" localSheetId="10" hidden="1">{"TAB1",#N/A,TRUE,"GENERAL";"TAB2",#N/A,TRUE,"GENERAL";"TAB3",#N/A,TRUE,"GENERAL";"TAB4",#N/A,TRUE,"GENERAL";"TAB5",#N/A,TRUE,"GENERAL"}</definedName>
    <definedName name="fgdfg" hidden="1">{"TAB1",#N/A,TRUE,"GENERAL";"TAB2",#N/A,TRUE,"GENERAL";"TAB3",#N/A,TRUE,"GENERAL";"TAB4",#N/A,TRUE,"GENERAL";"TAB5",#N/A,TRUE,"GENERAL"}</definedName>
    <definedName name="fgdfsgr" localSheetId="14" hidden="1">{"via1",#N/A,TRUE,"general";"via2",#N/A,TRUE,"general";"via3",#N/A,TRUE,"general"}</definedName>
    <definedName name="fgdfsgr" localSheetId="6" hidden="1">{"via1",#N/A,TRUE,"general";"via2",#N/A,TRUE,"general";"via3",#N/A,TRUE,"general"}</definedName>
    <definedName name="fgdfsgr" localSheetId="10" hidden="1">{"via1",#N/A,TRUE,"general";"via2",#N/A,TRUE,"general";"via3",#N/A,TRUE,"general"}</definedName>
    <definedName name="fgdfsgr" hidden="1">{"via1",#N/A,TRUE,"general";"via2",#N/A,TRUE,"general";"via3",#N/A,TRUE,"general"}</definedName>
    <definedName name="fgdsfg" localSheetId="14" hidden="1">{"TAB1",#N/A,TRUE,"GENERAL";"TAB2",#N/A,TRUE,"GENERAL";"TAB3",#N/A,TRUE,"GENERAL";"TAB4",#N/A,TRUE,"GENERAL";"TAB5",#N/A,TRUE,"GENERAL"}</definedName>
    <definedName name="fgdsfg" localSheetId="6" hidden="1">{"TAB1",#N/A,TRUE,"GENERAL";"TAB2",#N/A,TRUE,"GENERAL";"TAB3",#N/A,TRUE,"GENERAL";"TAB4",#N/A,TRUE,"GENERAL";"TAB5",#N/A,TRUE,"GENERAL"}</definedName>
    <definedName name="fgdsfg" localSheetId="10" hidden="1">{"TAB1",#N/A,TRUE,"GENERAL";"TAB2",#N/A,TRUE,"GENERAL";"TAB3",#N/A,TRUE,"GENERAL";"TAB4",#N/A,TRUE,"GENERAL";"TAB5",#N/A,TRUE,"GENERAL"}</definedName>
    <definedName name="fgdsfg" hidden="1">{"TAB1",#N/A,TRUE,"GENERAL";"TAB2",#N/A,TRUE,"GENERAL";"TAB3",#N/A,TRUE,"GENERAL";"TAB4",#N/A,TRUE,"GENERAL";"TAB5",#N/A,TRUE,"GENERAL"}</definedName>
    <definedName name="FGFDH" localSheetId="14" hidden="1">{"via1",#N/A,TRUE,"general";"via2",#N/A,TRUE,"general";"via3",#N/A,TRUE,"general"}</definedName>
    <definedName name="FGFDH" localSheetId="6" hidden="1">{"via1",#N/A,TRUE,"general";"via2",#N/A,TRUE,"general";"via3",#N/A,TRUE,"general"}</definedName>
    <definedName name="FGFDH" localSheetId="10" hidden="1">{"via1",#N/A,TRUE,"general";"via2",#N/A,TRUE,"general";"via3",#N/A,TRUE,"general"}</definedName>
    <definedName name="FGFDH" hidden="1">{"via1",#N/A,TRUE,"general";"via2",#N/A,TRUE,"general";"via3",#N/A,TRUE,"general"}</definedName>
    <definedName name="fgghhj" localSheetId="14" hidden="1">{"via1",#N/A,TRUE,"general";"via2",#N/A,TRUE,"general";"via3",#N/A,TRUE,"general"}</definedName>
    <definedName name="fgghhj" localSheetId="6" hidden="1">{"via1",#N/A,TRUE,"general";"via2",#N/A,TRUE,"general";"via3",#N/A,TRUE,"general"}</definedName>
    <definedName name="fgghhj" localSheetId="10" hidden="1">{"via1",#N/A,TRUE,"general";"via2",#N/A,TRUE,"general";"via3",#N/A,TRUE,"general"}</definedName>
    <definedName name="fgghhj" hidden="1">{"via1",#N/A,TRUE,"general";"via2",#N/A,TRUE,"general";"via3",#N/A,TRUE,"general"}</definedName>
    <definedName name="FGHFBC" localSheetId="14" hidden="1">{"via1",#N/A,TRUE,"general";"via2",#N/A,TRUE,"general";"via3",#N/A,TRUE,"general"}</definedName>
    <definedName name="FGHFBC" localSheetId="6" hidden="1">{"via1",#N/A,TRUE,"general";"via2",#N/A,TRUE,"general";"via3",#N/A,TRUE,"general"}</definedName>
    <definedName name="FGHFBC" localSheetId="10" hidden="1">{"via1",#N/A,TRUE,"general";"via2",#N/A,TRUE,"general";"via3",#N/A,TRUE,"general"}</definedName>
    <definedName name="FGHFBC" hidden="1">{"via1",#N/A,TRUE,"general";"via2",#N/A,TRUE,"general";"via3",#N/A,TRUE,"general"}</definedName>
    <definedName name="fghfg" localSheetId="14" hidden="1">{"TAB1",#N/A,TRUE,"GENERAL";"TAB2",#N/A,TRUE,"GENERAL";"TAB3",#N/A,TRUE,"GENERAL";"TAB4",#N/A,TRUE,"GENERAL";"TAB5",#N/A,TRUE,"GENERAL"}</definedName>
    <definedName name="fghfg" localSheetId="6" hidden="1">{"TAB1",#N/A,TRUE,"GENERAL";"TAB2",#N/A,TRUE,"GENERAL";"TAB3",#N/A,TRUE,"GENERAL";"TAB4",#N/A,TRUE,"GENERAL";"TAB5",#N/A,TRUE,"GENERAL"}</definedName>
    <definedName name="fghfg" localSheetId="10" hidden="1">{"TAB1",#N/A,TRUE,"GENERAL";"TAB2",#N/A,TRUE,"GENERAL";"TAB3",#N/A,TRUE,"GENERAL";"TAB4",#N/A,TRUE,"GENERAL";"TAB5",#N/A,TRUE,"GENERAL"}</definedName>
    <definedName name="fghfg" hidden="1">{"TAB1",#N/A,TRUE,"GENERAL";"TAB2",#N/A,TRUE,"GENERAL";"TAB3",#N/A,TRUE,"GENERAL";"TAB4",#N/A,TRUE,"GENERAL";"TAB5",#N/A,TRUE,"GENERAL"}</definedName>
    <definedName name="fghfgh" localSheetId="14" hidden="1">{"via1",#N/A,TRUE,"general";"via2",#N/A,TRUE,"general";"via3",#N/A,TRUE,"general"}</definedName>
    <definedName name="fghfgh" localSheetId="6" hidden="1">{"via1",#N/A,TRUE,"general";"via2",#N/A,TRUE,"general";"via3",#N/A,TRUE,"general"}</definedName>
    <definedName name="fghfgh" localSheetId="10" hidden="1">{"via1",#N/A,TRUE,"general";"via2",#N/A,TRUE,"general";"via3",#N/A,TRUE,"general"}</definedName>
    <definedName name="fghfgh" hidden="1">{"via1",#N/A,TRUE,"general";"via2",#N/A,TRUE,"general";"via3",#N/A,TRUE,"general"}</definedName>
    <definedName name="FGHFW" localSheetId="14" hidden="1">{"via1",#N/A,TRUE,"general";"via2",#N/A,TRUE,"general";"via3",#N/A,TRUE,"general"}</definedName>
    <definedName name="FGHFW" localSheetId="6" hidden="1">{"via1",#N/A,TRUE,"general";"via2",#N/A,TRUE,"general";"via3",#N/A,TRUE,"general"}</definedName>
    <definedName name="FGHFW" localSheetId="10" hidden="1">{"via1",#N/A,TRUE,"general";"via2",#N/A,TRUE,"general";"via3",#N/A,TRUE,"general"}</definedName>
    <definedName name="FGHFW" hidden="1">{"via1",#N/A,TRUE,"general";"via2",#N/A,TRUE,"general";"via3",#N/A,TRUE,"general"}</definedName>
    <definedName name="fghhh" localSheetId="14" hidden="1">{"TAB1",#N/A,TRUE,"GENERAL";"TAB2",#N/A,TRUE,"GENERAL";"TAB3",#N/A,TRUE,"GENERAL";"TAB4",#N/A,TRUE,"GENERAL";"TAB5",#N/A,TRUE,"GENERAL"}</definedName>
    <definedName name="fghhh" localSheetId="6" hidden="1">{"TAB1",#N/A,TRUE,"GENERAL";"TAB2",#N/A,TRUE,"GENERAL";"TAB3",#N/A,TRUE,"GENERAL";"TAB4",#N/A,TRUE,"GENERAL";"TAB5",#N/A,TRUE,"GENERAL"}</definedName>
    <definedName name="fghhh" localSheetId="10" hidden="1">{"TAB1",#N/A,TRUE,"GENERAL";"TAB2",#N/A,TRUE,"GENERAL";"TAB3",#N/A,TRUE,"GENERAL";"TAB4",#N/A,TRUE,"GENERAL";"TAB5",#N/A,TRUE,"GENERAL"}</definedName>
    <definedName name="fghhh" hidden="1">{"TAB1",#N/A,TRUE,"GENERAL";"TAB2",#N/A,TRUE,"GENERAL";"TAB3",#N/A,TRUE,"GENERAL";"TAB4",#N/A,TRUE,"GENERAL";"TAB5",#N/A,TRUE,"GENERAL"}</definedName>
    <definedName name="fghsfgh" localSheetId="14" hidden="1">{"via1",#N/A,TRUE,"general";"via2",#N/A,TRUE,"general";"via3",#N/A,TRUE,"general"}</definedName>
    <definedName name="fghsfgh" localSheetId="6" hidden="1">{"via1",#N/A,TRUE,"general";"via2",#N/A,TRUE,"general";"via3",#N/A,TRUE,"general"}</definedName>
    <definedName name="fghsfgh" localSheetId="10" hidden="1">{"via1",#N/A,TRUE,"general";"via2",#N/A,TRUE,"general";"via3",#N/A,TRUE,"general"}</definedName>
    <definedName name="fghsfgh" hidden="1">{"via1",#N/A,TRUE,"general";"via2",#N/A,TRUE,"general";"via3",#N/A,TRUE,"general"}</definedName>
    <definedName name="fght" localSheetId="14" hidden="1">{"TAB1",#N/A,TRUE,"GENERAL";"TAB2",#N/A,TRUE,"GENERAL";"TAB3",#N/A,TRUE,"GENERAL";"TAB4",#N/A,TRUE,"GENERAL";"TAB5",#N/A,TRUE,"GENERAL"}</definedName>
    <definedName name="fght" localSheetId="6" hidden="1">{"TAB1",#N/A,TRUE,"GENERAL";"TAB2",#N/A,TRUE,"GENERAL";"TAB3",#N/A,TRUE,"GENERAL";"TAB4",#N/A,TRUE,"GENERAL";"TAB5",#N/A,TRUE,"GENERAL"}</definedName>
    <definedName name="fght" localSheetId="10" hidden="1">{"TAB1",#N/A,TRUE,"GENERAL";"TAB2",#N/A,TRUE,"GENERAL";"TAB3",#N/A,TRUE,"GENERAL";"TAB4",#N/A,TRUE,"GENERAL";"TAB5",#N/A,TRUE,"GENERAL"}</definedName>
    <definedName name="fght" hidden="1">{"TAB1",#N/A,TRUE,"GENERAL";"TAB2",#N/A,TRUE,"GENERAL";"TAB3",#N/A,TRUE,"GENERAL";"TAB4",#N/A,TRUE,"GENERAL";"TAB5",#N/A,TRUE,"GENERAL"}</definedName>
    <definedName name="fgjgryi" localSheetId="14" hidden="1">{"TAB1",#N/A,TRUE,"GENERAL";"TAB2",#N/A,TRUE,"GENERAL";"TAB3",#N/A,TRUE,"GENERAL";"TAB4",#N/A,TRUE,"GENERAL";"TAB5",#N/A,TRUE,"GENERAL"}</definedName>
    <definedName name="fgjgryi" localSheetId="6" hidden="1">{"TAB1",#N/A,TRUE,"GENERAL";"TAB2",#N/A,TRUE,"GENERAL";"TAB3",#N/A,TRUE,"GENERAL";"TAB4",#N/A,TRUE,"GENERAL";"TAB5",#N/A,TRUE,"GENERAL"}</definedName>
    <definedName name="fgjgryi" localSheetId="10" hidden="1">{"TAB1",#N/A,TRUE,"GENERAL";"TAB2",#N/A,TRUE,"GENERAL";"TAB3",#N/A,TRUE,"GENERAL";"TAB4",#N/A,TRUE,"GENERAL";"TAB5",#N/A,TRUE,"GENERAL"}</definedName>
    <definedName name="fgjgryi" hidden="1">{"TAB1",#N/A,TRUE,"GENERAL";"TAB2",#N/A,TRUE,"GENERAL";"TAB3",#N/A,TRUE,"GENERAL";"TAB4",#N/A,TRUE,"GENERAL";"TAB5",#N/A,TRUE,"GENERAL"}</definedName>
    <definedName name="fhfg" localSheetId="14" hidden="1">{"TAB1",#N/A,TRUE,"GENERAL";"TAB2",#N/A,TRUE,"GENERAL";"TAB3",#N/A,TRUE,"GENERAL";"TAB4",#N/A,TRUE,"GENERAL";"TAB5",#N/A,TRUE,"GENERAL"}</definedName>
    <definedName name="fhfg" localSheetId="6" hidden="1">{"TAB1",#N/A,TRUE,"GENERAL";"TAB2",#N/A,TRUE,"GENERAL";"TAB3",#N/A,TRUE,"GENERAL";"TAB4",#N/A,TRUE,"GENERAL";"TAB5",#N/A,TRUE,"GENERAL"}</definedName>
    <definedName name="fhfg" localSheetId="10" hidden="1">{"TAB1",#N/A,TRUE,"GENERAL";"TAB2",#N/A,TRUE,"GENERAL";"TAB3",#N/A,TRUE,"GENERAL";"TAB4",#N/A,TRUE,"GENERAL";"TAB5",#N/A,TRUE,"GENERAL"}</definedName>
    <definedName name="fhfg" hidden="1">{"TAB1",#N/A,TRUE,"GENERAL";"TAB2",#N/A,TRUE,"GENERAL";"TAB3",#N/A,TRUE,"GENERAL";"TAB4",#N/A,TRUE,"GENERAL";"TAB5",#N/A,TRUE,"GENERAL"}</definedName>
    <definedName name="fhfgh" localSheetId="14" hidden="1">{"via1",#N/A,TRUE,"general";"via2",#N/A,TRUE,"general";"via3",#N/A,TRUE,"general"}</definedName>
    <definedName name="fhfgh" localSheetId="6" hidden="1">{"via1",#N/A,TRUE,"general";"via2",#N/A,TRUE,"general";"via3",#N/A,TRUE,"general"}</definedName>
    <definedName name="fhfgh" localSheetId="10" hidden="1">{"via1",#N/A,TRUE,"general";"via2",#N/A,TRUE,"general";"via3",#N/A,TRUE,"general"}</definedName>
    <definedName name="fhfgh" hidden="1">{"via1",#N/A,TRUE,"general";"via2",#N/A,TRUE,"general";"via3",#N/A,TRUE,"general"}</definedName>
    <definedName name="fhgh" localSheetId="14" hidden="1">{"via1",#N/A,TRUE,"general";"via2",#N/A,TRUE,"general";"via3",#N/A,TRUE,"general"}</definedName>
    <definedName name="fhgh" localSheetId="6" hidden="1">{"via1",#N/A,TRUE,"general";"via2",#N/A,TRUE,"general";"via3",#N/A,TRUE,"general"}</definedName>
    <definedName name="fhgh" localSheetId="10" hidden="1">{"via1",#N/A,TRUE,"general";"via2",#N/A,TRUE,"general";"via3",#N/A,TRUE,"general"}</definedName>
    <definedName name="fhgh" hidden="1">{"via1",#N/A,TRUE,"general";"via2",#N/A,TRUE,"general";"via3",#N/A,TRUE,"general"}</definedName>
    <definedName name="fhpltyunh" localSheetId="14" hidden="1">{"via1",#N/A,TRUE,"general";"via2",#N/A,TRUE,"general";"via3",#N/A,TRUE,"general"}</definedName>
    <definedName name="fhpltyunh" localSheetId="6" hidden="1">{"via1",#N/A,TRUE,"general";"via2",#N/A,TRUE,"general";"via3",#N/A,TRUE,"general"}</definedName>
    <definedName name="fhpltyunh" localSheetId="10" hidden="1">{"via1",#N/A,TRUE,"general";"via2",#N/A,TRUE,"general";"via3",#N/A,TRUE,"general"}</definedName>
    <definedName name="fhpltyunh" hidden="1">{"via1",#N/A,TRUE,"general";"via2",#N/A,TRUE,"general";"via3",#N/A,TRUE,"general"}</definedName>
    <definedName name="Fin_de_semana">'[54]días habiles 2015'!$M$1:$M$2</definedName>
    <definedName name="FINANCIACION" localSheetId="14">CANTIDADES!ERR</definedName>
    <definedName name="FINANCIACION" localSheetId="6">'GRUPO MGA'!ERR</definedName>
    <definedName name="FINANCIACION" localSheetId="10">INTERVENTORIA!ERR</definedName>
    <definedName name="FINANCIACION">[0]!ERR</definedName>
    <definedName name="fomulario3" localSheetId="5">#REF!</definedName>
    <definedName name="fomulario3" localSheetId="3">#REF!</definedName>
    <definedName name="fomulario3" localSheetId="4">#REF!</definedName>
    <definedName name="fomulario3">#REF!</definedName>
    <definedName name="Formaleta" localSheetId="14">'[19]LISTADO DE MATERIALES Y EQUIPOS'!$B$45</definedName>
    <definedName name="Formaleta" localSheetId="10">'[20]LISTADO DE MATERIALES Y EQUIPOS'!$B$45</definedName>
    <definedName name="Formaleta">'[21]LISTADO DE MATERIALES Y EQUIPOS'!$B$45</definedName>
    <definedName name="formularioCantidades" localSheetId="14">#REF!</definedName>
    <definedName name="formularioCantidades" localSheetId="6">#REF!</definedName>
    <definedName name="formularioCantidades" localSheetId="10">#REF!</definedName>
    <definedName name="formularioCantidades" localSheetId="5">#REF!</definedName>
    <definedName name="formularioCantidades" localSheetId="3">#REF!</definedName>
    <definedName name="formularioCantidades" localSheetId="4">#REF!</definedName>
    <definedName name="formularioCantidades">#REF!</definedName>
    <definedName name="frbgsd" localSheetId="14" hidden="1">{"TAB1",#N/A,TRUE,"GENERAL";"TAB2",#N/A,TRUE,"GENERAL";"TAB3",#N/A,TRUE,"GENERAL";"TAB4",#N/A,TRUE,"GENERAL";"TAB5",#N/A,TRUE,"GENERAL"}</definedName>
    <definedName name="frbgsd" localSheetId="6" hidden="1">{"TAB1",#N/A,TRUE,"GENERAL";"TAB2",#N/A,TRUE,"GENERAL";"TAB3",#N/A,TRUE,"GENERAL";"TAB4",#N/A,TRUE,"GENERAL";"TAB5",#N/A,TRUE,"GENERAL"}</definedName>
    <definedName name="frbgsd" localSheetId="10" hidden="1">{"TAB1",#N/A,TRUE,"GENERAL";"TAB2",#N/A,TRUE,"GENERAL";"TAB3",#N/A,TRUE,"GENERAL";"TAB4",#N/A,TRUE,"GENERAL";"TAB5",#N/A,TRUE,"GENERAL"}</definedName>
    <definedName name="frbgsd" hidden="1">{"TAB1",#N/A,TRUE,"GENERAL";"TAB2",#N/A,TRUE,"GENERAL";"TAB3",#N/A,TRUE,"GENERAL";"TAB4",#N/A,TRUE,"GENERAL";"TAB5",#N/A,TRUE,"GENERAL"}</definedName>
    <definedName name="frefr" localSheetId="14" hidden="1">{"via1",#N/A,TRUE,"general";"via2",#N/A,TRUE,"general";"via3",#N/A,TRUE,"general"}</definedName>
    <definedName name="frefr" localSheetId="6" hidden="1">{"via1",#N/A,TRUE,"general";"via2",#N/A,TRUE,"general";"via3",#N/A,TRUE,"general"}</definedName>
    <definedName name="frefr" localSheetId="10" hidden="1">{"via1",#N/A,TRUE,"general";"via2",#N/A,TRUE,"general";"via3",#N/A,TRUE,"general"}</definedName>
    <definedName name="frefr" hidden="1">{"via1",#N/A,TRUE,"general";"via2",#N/A,TRUE,"general";"via3",#N/A,TRUE,"general"}</definedName>
    <definedName name="frfa" localSheetId="14" hidden="1">{"via1",#N/A,TRUE,"general";"via2",#N/A,TRUE,"general";"via3",#N/A,TRUE,"general"}</definedName>
    <definedName name="frfa" localSheetId="6" hidden="1">{"via1",#N/A,TRUE,"general";"via2",#N/A,TRUE,"general";"via3",#N/A,TRUE,"general"}</definedName>
    <definedName name="frfa" localSheetId="10" hidden="1">{"via1",#N/A,TRUE,"general";"via2",#N/A,TRUE,"general";"via3",#N/A,TRUE,"general"}</definedName>
    <definedName name="frfa" hidden="1">{"via1",#N/A,TRUE,"general";"via2",#N/A,TRUE,"general";"via3",#N/A,TRUE,"general"}</definedName>
    <definedName name="frfr" localSheetId="14" hidden="1">{"TAB1",#N/A,TRUE,"GENERAL";"TAB2",#N/A,TRUE,"GENERAL";"TAB3",#N/A,TRUE,"GENERAL";"TAB4",#N/A,TRUE,"GENERAL";"TAB5",#N/A,TRUE,"GENERAL"}</definedName>
    <definedName name="frfr" localSheetId="6" hidden="1">{"TAB1",#N/A,TRUE,"GENERAL";"TAB2",#N/A,TRUE,"GENERAL";"TAB3",#N/A,TRUE,"GENERAL";"TAB4",#N/A,TRUE,"GENERAL";"TAB5",#N/A,TRUE,"GENERAL"}</definedName>
    <definedName name="frfr" localSheetId="10" hidden="1">{"TAB1",#N/A,TRUE,"GENERAL";"TAB2",#N/A,TRUE,"GENERAL";"TAB3",#N/A,TRUE,"GENERAL";"TAB4",#N/A,TRUE,"GENERAL";"TAB5",#N/A,TRUE,"GENERAL"}</definedName>
    <definedName name="frfr" hidden="1">{"TAB1",#N/A,TRUE,"GENERAL";"TAB2",#N/A,TRUE,"GENERAL";"TAB3",#N/A,TRUE,"GENERAL";"TAB4",#N/A,TRUE,"GENERAL";"TAB5",#N/A,TRUE,"GENERAL"}</definedName>
    <definedName name="fu" localSheetId="14">CANTIDADES!ERR</definedName>
    <definedName name="fu" localSheetId="6">'GRUPO MGA'!ERR</definedName>
    <definedName name="fu" localSheetId="10">INTERVENTORIA!ERR</definedName>
    <definedName name="fu">[0]!ERR</definedName>
    <definedName name="fwff" localSheetId="14" hidden="1">{"via1",#N/A,TRUE,"general";"via2",#N/A,TRUE,"general";"via3",#N/A,TRUE,"general"}</definedName>
    <definedName name="fwff" localSheetId="6" hidden="1">{"via1",#N/A,TRUE,"general";"via2",#N/A,TRUE,"general";"via3",#N/A,TRUE,"general"}</definedName>
    <definedName name="fwff" localSheetId="10" hidden="1">{"via1",#N/A,TRUE,"general";"via2",#N/A,TRUE,"general";"via3",#N/A,TRUE,"general"}</definedName>
    <definedName name="fwff" hidden="1">{"via1",#N/A,TRUE,"general";"via2",#N/A,TRUE,"general";"via3",#N/A,TRUE,"general"}</definedName>
    <definedName name="fwwe" localSheetId="14" hidden="1">{"via1",#N/A,TRUE,"general";"via2",#N/A,TRUE,"general";"via3",#N/A,TRUE,"general"}</definedName>
    <definedName name="fwwe" localSheetId="6" hidden="1">{"via1",#N/A,TRUE,"general";"via2",#N/A,TRUE,"general";"via3",#N/A,TRUE,"general"}</definedName>
    <definedName name="fwwe" localSheetId="10" hidden="1">{"via1",#N/A,TRUE,"general";"via2",#N/A,TRUE,"general";"via3",#N/A,TRUE,"general"}</definedName>
    <definedName name="fwwe" hidden="1">{"via1",#N/A,TRUE,"general";"via2",#N/A,TRUE,"general";"via3",#N/A,TRUE,"general"}</definedName>
    <definedName name="GAJ" localSheetId="14">#REF!</definedName>
    <definedName name="GAJ" localSheetId="6">#REF!</definedName>
    <definedName name="GAJ" localSheetId="10">#REF!</definedName>
    <definedName name="GAJ" localSheetId="5">#REF!</definedName>
    <definedName name="GAJ" localSheetId="3">#REF!</definedName>
    <definedName name="GAJ" localSheetId="4">#REF!</definedName>
    <definedName name="GAJ">#REF!</definedName>
    <definedName name="gbbfghghj" localSheetId="14" hidden="1">{"TAB1",#N/A,TRUE,"GENERAL";"TAB2",#N/A,TRUE,"GENERAL";"TAB3",#N/A,TRUE,"GENERAL";"TAB4",#N/A,TRUE,"GENERAL";"TAB5",#N/A,TRUE,"GENERAL"}</definedName>
    <definedName name="gbbfghghj" localSheetId="6" hidden="1">{"TAB1",#N/A,TRUE,"GENERAL";"TAB2",#N/A,TRUE,"GENERAL";"TAB3",#N/A,TRUE,"GENERAL";"TAB4",#N/A,TRUE,"GENERAL";"TAB5",#N/A,TRUE,"GENERAL"}</definedName>
    <definedName name="gbbfghghj" localSheetId="10" hidden="1">{"TAB1",#N/A,TRUE,"GENERAL";"TAB2",#N/A,TRUE,"GENERAL";"TAB3",#N/A,TRUE,"GENERAL";"TAB4",#N/A,TRUE,"GENERAL";"TAB5",#N/A,TRUE,"GENERAL"}</definedName>
    <definedName name="gbbfghghj" hidden="1">{"TAB1",#N/A,TRUE,"GENERAL";"TAB2",#N/A,TRUE,"GENERAL";"TAB3",#N/A,TRUE,"GENERAL";"TAB4",#N/A,TRUE,"GENERAL";"TAB5",#N/A,TRUE,"GENERAL"}</definedName>
    <definedName name="GDG56_" localSheetId="14">#REF!</definedName>
    <definedName name="GDG56_" localSheetId="15">#REF!</definedName>
    <definedName name="GDG56_" localSheetId="6">#REF!</definedName>
    <definedName name="GDG56_" localSheetId="10">#REF!</definedName>
    <definedName name="GDG56_" localSheetId="5">#REF!</definedName>
    <definedName name="GDG56_" localSheetId="3">#REF!</definedName>
    <definedName name="GDG56_" localSheetId="4">#REF!</definedName>
    <definedName name="GDG56_">#REF!</definedName>
    <definedName name="gdt" localSheetId="14" hidden="1">{"TAB1",#N/A,TRUE,"GENERAL";"TAB2",#N/A,TRUE,"GENERAL";"TAB3",#N/A,TRUE,"GENERAL";"TAB4",#N/A,TRUE,"GENERAL";"TAB5",#N/A,TRUE,"GENERAL"}</definedName>
    <definedName name="gdt" localSheetId="6" hidden="1">{"TAB1",#N/A,TRUE,"GENERAL";"TAB2",#N/A,TRUE,"GENERAL";"TAB3",#N/A,TRUE,"GENERAL";"TAB4",#N/A,TRUE,"GENERAL";"TAB5",#N/A,TRUE,"GENERAL"}</definedName>
    <definedName name="gdt" localSheetId="10" hidden="1">{"TAB1",#N/A,TRUE,"GENERAL";"TAB2",#N/A,TRUE,"GENERAL";"TAB3",#N/A,TRUE,"GENERAL";"TAB4",#N/A,TRUE,"GENERAL";"TAB5",#N/A,TRUE,"GENERAL"}</definedName>
    <definedName name="gdt" hidden="1">{"TAB1",#N/A,TRUE,"GENERAL";"TAB2",#N/A,TRUE,"GENERAL";"TAB3",#N/A,TRUE,"GENERAL";"TAB4",#N/A,TRUE,"GENERAL";"TAB5",#N/A,TRUE,"GENERAL"}</definedName>
    <definedName name="geg" localSheetId="14" hidden="1">{"via1",#N/A,TRUE,"general";"via2",#N/A,TRUE,"general";"via3",#N/A,TRUE,"general"}</definedName>
    <definedName name="geg" localSheetId="6" hidden="1">{"via1",#N/A,TRUE,"general";"via2",#N/A,TRUE,"general";"via3",#N/A,TRUE,"general"}</definedName>
    <definedName name="geg" localSheetId="10" hidden="1">{"via1",#N/A,TRUE,"general";"via2",#N/A,TRUE,"general";"via3",#N/A,TRUE,"general"}</definedName>
    <definedName name="geg" hidden="1">{"via1",#N/A,TRUE,"general";"via2",#N/A,TRUE,"general";"via3",#N/A,TRUE,"general"}</definedName>
    <definedName name="Geotex" localSheetId="14">#REF!</definedName>
    <definedName name="Geotex" localSheetId="6">#REF!</definedName>
    <definedName name="Geotex" localSheetId="10">#REF!</definedName>
    <definedName name="Geotex" localSheetId="5">#REF!</definedName>
    <definedName name="Geotex" localSheetId="3">#REF!</definedName>
    <definedName name="Geotex" localSheetId="4">#REF!</definedName>
    <definedName name="Geotex">#REF!</definedName>
    <definedName name="gerg" localSheetId="14" hidden="1">{"TAB1",#N/A,TRUE,"GENERAL";"TAB2",#N/A,TRUE,"GENERAL";"TAB3",#N/A,TRUE,"GENERAL";"TAB4",#N/A,TRUE,"GENERAL";"TAB5",#N/A,TRUE,"GENERAL"}</definedName>
    <definedName name="gerg" localSheetId="6" hidden="1">{"TAB1",#N/A,TRUE,"GENERAL";"TAB2",#N/A,TRUE,"GENERAL";"TAB3",#N/A,TRUE,"GENERAL";"TAB4",#N/A,TRUE,"GENERAL";"TAB5",#N/A,TRUE,"GENERAL"}</definedName>
    <definedName name="gerg" localSheetId="10" hidden="1">{"TAB1",#N/A,TRUE,"GENERAL";"TAB2",#N/A,TRUE,"GENERAL";"TAB3",#N/A,TRUE,"GENERAL";"TAB4",#N/A,TRUE,"GENERAL";"TAB5",#N/A,TRUE,"GENERAL"}</definedName>
    <definedName name="gerg" hidden="1">{"TAB1",#N/A,TRUE,"GENERAL";"TAB2",#N/A,TRUE,"GENERAL";"TAB3",#N/A,TRUE,"GENERAL";"TAB4",#N/A,TRUE,"GENERAL";"TAB5",#N/A,TRUE,"GENERAL"}</definedName>
    <definedName name="gerg54" localSheetId="14" hidden="1">{"via1",#N/A,TRUE,"general";"via2",#N/A,TRUE,"general";"via3",#N/A,TRUE,"general"}</definedName>
    <definedName name="gerg54" localSheetId="6" hidden="1">{"via1",#N/A,TRUE,"general";"via2",#N/A,TRUE,"general";"via3",#N/A,TRUE,"general"}</definedName>
    <definedName name="gerg54" localSheetId="10" hidden="1">{"via1",#N/A,TRUE,"general";"via2",#N/A,TRUE,"general";"via3",#N/A,TRUE,"general"}</definedName>
    <definedName name="gerg54" hidden="1">{"via1",#N/A,TRUE,"general";"via2",#N/A,TRUE,"general";"via3",#N/A,TRUE,"general"}</definedName>
    <definedName name="gergew" localSheetId="14" hidden="1">{"TAB1",#N/A,TRUE,"GENERAL";"TAB2",#N/A,TRUE,"GENERAL";"TAB3",#N/A,TRUE,"GENERAL";"TAB4",#N/A,TRUE,"GENERAL";"TAB5",#N/A,TRUE,"GENERAL"}</definedName>
    <definedName name="gergew" localSheetId="6" hidden="1">{"TAB1",#N/A,TRUE,"GENERAL";"TAB2",#N/A,TRUE,"GENERAL";"TAB3",#N/A,TRUE,"GENERAL";"TAB4",#N/A,TRUE,"GENERAL";"TAB5",#N/A,TRUE,"GENERAL"}</definedName>
    <definedName name="gergew" localSheetId="10" hidden="1">{"TAB1",#N/A,TRUE,"GENERAL";"TAB2",#N/A,TRUE,"GENERAL";"TAB3",#N/A,TRUE,"GENERAL";"TAB4",#N/A,TRUE,"GENERAL";"TAB5",#N/A,TRUE,"GENERAL"}</definedName>
    <definedName name="gergew" hidden="1">{"TAB1",#N/A,TRUE,"GENERAL";"TAB2",#N/A,TRUE,"GENERAL";"TAB3",#N/A,TRUE,"GENERAL";"TAB4",#N/A,TRUE,"GENERAL";"TAB5",#N/A,TRUE,"GENERAL"}</definedName>
    <definedName name="gergw" localSheetId="14" hidden="1">{"TAB1",#N/A,TRUE,"GENERAL";"TAB2",#N/A,TRUE,"GENERAL";"TAB3",#N/A,TRUE,"GENERAL";"TAB4",#N/A,TRUE,"GENERAL";"TAB5",#N/A,TRUE,"GENERAL"}</definedName>
    <definedName name="gergw" localSheetId="6" hidden="1">{"TAB1",#N/A,TRUE,"GENERAL";"TAB2",#N/A,TRUE,"GENERAL";"TAB3",#N/A,TRUE,"GENERAL";"TAB4",#N/A,TRUE,"GENERAL";"TAB5",#N/A,TRUE,"GENERAL"}</definedName>
    <definedName name="gergw" localSheetId="10" hidden="1">{"TAB1",#N/A,TRUE,"GENERAL";"TAB2",#N/A,TRUE,"GENERAL";"TAB3",#N/A,TRUE,"GENERAL";"TAB4",#N/A,TRUE,"GENERAL";"TAB5",#N/A,TRUE,"GENERAL"}</definedName>
    <definedName name="gergw" hidden="1">{"TAB1",#N/A,TRUE,"GENERAL";"TAB2",#N/A,TRUE,"GENERAL";"TAB3",#N/A,TRUE,"GENERAL";"TAB4",#N/A,TRUE,"GENERAL";"TAB5",#N/A,TRUE,"GENERAL"}</definedName>
    <definedName name="gfd" localSheetId="14" hidden="1">{"TAB1",#N/A,TRUE,"GENERAL";"TAB2",#N/A,TRUE,"GENERAL";"TAB3",#N/A,TRUE,"GENERAL";"TAB4",#N/A,TRUE,"GENERAL";"TAB5",#N/A,TRUE,"GENERAL"}</definedName>
    <definedName name="gfd" localSheetId="6" hidden="1">{"TAB1",#N/A,TRUE,"GENERAL";"TAB2",#N/A,TRUE,"GENERAL";"TAB3",#N/A,TRUE,"GENERAL";"TAB4",#N/A,TRUE,"GENERAL";"TAB5",#N/A,TRUE,"GENERAL"}</definedName>
    <definedName name="gfd" localSheetId="10" hidden="1">{"TAB1",#N/A,TRUE,"GENERAL";"TAB2",#N/A,TRUE,"GENERAL";"TAB3",#N/A,TRUE,"GENERAL";"TAB4",#N/A,TRUE,"GENERAL";"TAB5",#N/A,TRUE,"GENERAL"}</definedName>
    <definedName name="gfd" hidden="1">{"TAB1",#N/A,TRUE,"GENERAL";"TAB2",#N/A,TRUE,"GENERAL";"TAB3",#N/A,TRUE,"GENERAL";"TAB4",#N/A,TRUE,"GENERAL";"TAB5",#N/A,TRUE,"GENERAL"}</definedName>
    <definedName name="gfdg" localSheetId="14" hidden="1">{"via1",#N/A,TRUE,"general";"via2",#N/A,TRUE,"general";"via3",#N/A,TRUE,"general"}</definedName>
    <definedName name="gfdg" localSheetId="6" hidden="1">{"via1",#N/A,TRUE,"general";"via2",#N/A,TRUE,"general";"via3",#N/A,TRUE,"general"}</definedName>
    <definedName name="gfdg" localSheetId="10" hidden="1">{"via1",#N/A,TRUE,"general";"via2",#N/A,TRUE,"general";"via3",#N/A,TRUE,"general"}</definedName>
    <definedName name="gfdg" hidden="1">{"via1",#N/A,TRUE,"general";"via2",#N/A,TRUE,"general";"via3",#N/A,TRUE,"general"}</definedName>
    <definedName name="gfgfgr" localSheetId="14" hidden="1">{"via1",#N/A,TRUE,"general";"via2",#N/A,TRUE,"general";"via3",#N/A,TRUE,"general"}</definedName>
    <definedName name="gfgfgr" localSheetId="6" hidden="1">{"via1",#N/A,TRUE,"general";"via2",#N/A,TRUE,"general";"via3",#N/A,TRUE,"general"}</definedName>
    <definedName name="gfgfgr" localSheetId="10" hidden="1">{"via1",#N/A,TRUE,"general";"via2",#N/A,TRUE,"general";"via3",#N/A,TRUE,"general"}</definedName>
    <definedName name="gfgfgr" hidden="1">{"via1",#N/A,TRUE,"general";"via2",#N/A,TRUE,"general";"via3",#N/A,TRUE,"general"}</definedName>
    <definedName name="gfhf" localSheetId="14" hidden="1">{"via1",#N/A,TRUE,"general";"via2",#N/A,TRUE,"general";"via3",#N/A,TRUE,"general"}</definedName>
    <definedName name="gfhf" localSheetId="6" hidden="1">{"via1",#N/A,TRUE,"general";"via2",#N/A,TRUE,"general";"via3",#N/A,TRUE,"general"}</definedName>
    <definedName name="gfhf" localSheetId="10" hidden="1">{"via1",#N/A,TRUE,"general";"via2",#N/A,TRUE,"general";"via3",#N/A,TRUE,"general"}</definedName>
    <definedName name="gfhf" hidden="1">{"via1",#N/A,TRUE,"general";"via2",#N/A,TRUE,"general";"via3",#N/A,TRUE,"general"}</definedName>
    <definedName name="gfhfdh" localSheetId="14" hidden="1">{"TAB1",#N/A,TRUE,"GENERAL";"TAB2",#N/A,TRUE,"GENERAL";"TAB3",#N/A,TRUE,"GENERAL";"TAB4",#N/A,TRUE,"GENERAL";"TAB5",#N/A,TRUE,"GENERAL"}</definedName>
    <definedName name="gfhfdh" localSheetId="6" hidden="1">{"TAB1",#N/A,TRUE,"GENERAL";"TAB2",#N/A,TRUE,"GENERAL";"TAB3",#N/A,TRUE,"GENERAL";"TAB4",#N/A,TRUE,"GENERAL";"TAB5",#N/A,TRUE,"GENERAL"}</definedName>
    <definedName name="gfhfdh" localSheetId="10" hidden="1">{"TAB1",#N/A,TRUE,"GENERAL";"TAB2",#N/A,TRUE,"GENERAL";"TAB3",#N/A,TRUE,"GENERAL";"TAB4",#N/A,TRUE,"GENERAL";"TAB5",#N/A,TRUE,"GENERAL"}</definedName>
    <definedName name="gfhfdh" hidden="1">{"TAB1",#N/A,TRUE,"GENERAL";"TAB2",#N/A,TRUE,"GENERAL";"TAB3",#N/A,TRUE,"GENERAL";"TAB4",#N/A,TRUE,"GENERAL";"TAB5",#N/A,TRUE,"GENERAL"}</definedName>
    <definedName name="gfhgfh" localSheetId="14" hidden="1">{"TAB1",#N/A,TRUE,"GENERAL";"TAB2",#N/A,TRUE,"GENERAL";"TAB3",#N/A,TRUE,"GENERAL";"TAB4",#N/A,TRUE,"GENERAL";"TAB5",#N/A,TRUE,"GENERAL"}</definedName>
    <definedName name="gfhgfh" localSheetId="6" hidden="1">{"TAB1",#N/A,TRUE,"GENERAL";"TAB2",#N/A,TRUE,"GENERAL";"TAB3",#N/A,TRUE,"GENERAL";"TAB4",#N/A,TRUE,"GENERAL";"TAB5",#N/A,TRUE,"GENERAL"}</definedName>
    <definedName name="gfhgfh" localSheetId="10" hidden="1">{"TAB1",#N/A,TRUE,"GENERAL";"TAB2",#N/A,TRUE,"GENERAL";"TAB3",#N/A,TRUE,"GENERAL";"TAB4",#N/A,TRUE,"GENERAL";"TAB5",#N/A,TRUE,"GENERAL"}</definedName>
    <definedName name="gfhgfh" hidden="1">{"TAB1",#N/A,TRUE,"GENERAL";"TAB2",#N/A,TRUE,"GENERAL";"TAB3",#N/A,TRUE,"GENERAL";"TAB4",#N/A,TRUE,"GENERAL";"TAB5",#N/A,TRUE,"GENERAL"}</definedName>
    <definedName name="GFJHGJ" localSheetId="14" hidden="1">{"TAB1",#N/A,TRUE,"GENERAL";"TAB2",#N/A,TRUE,"GENERAL";"TAB3",#N/A,TRUE,"GENERAL";"TAB4",#N/A,TRUE,"GENERAL";"TAB5",#N/A,TRUE,"GENERAL"}</definedName>
    <definedName name="GFJHGJ" localSheetId="6" hidden="1">{"TAB1",#N/A,TRUE,"GENERAL";"TAB2",#N/A,TRUE,"GENERAL";"TAB3",#N/A,TRUE,"GENERAL";"TAB4",#N/A,TRUE,"GENERAL";"TAB5",#N/A,TRUE,"GENERAL"}</definedName>
    <definedName name="GFJHGJ" localSheetId="10" hidden="1">{"TAB1",#N/A,TRUE,"GENERAL";"TAB2",#N/A,TRUE,"GENERAL";"TAB3",#N/A,TRUE,"GENERAL";"TAB4",#N/A,TRUE,"GENERAL";"TAB5",#N/A,TRUE,"GENERAL"}</definedName>
    <definedName name="GFJHGJ" hidden="1">{"TAB1",#N/A,TRUE,"GENERAL";"TAB2",#N/A,TRUE,"GENERAL";"TAB3",#N/A,TRUE,"GENERAL";"TAB4",#N/A,TRUE,"GENERAL";"TAB5",#N/A,TRUE,"GENERAL"}</definedName>
    <definedName name="gfjjh" localSheetId="14" hidden="1">{"via1",#N/A,TRUE,"general";"via2",#N/A,TRUE,"general";"via3",#N/A,TRUE,"general"}</definedName>
    <definedName name="gfjjh" localSheetId="6" hidden="1">{"via1",#N/A,TRUE,"general";"via2",#N/A,TRUE,"general";"via3",#N/A,TRUE,"general"}</definedName>
    <definedName name="gfjjh" localSheetId="10" hidden="1">{"via1",#N/A,TRUE,"general";"via2",#N/A,TRUE,"general";"via3",#N/A,TRUE,"general"}</definedName>
    <definedName name="gfjjh" hidden="1">{"via1",#N/A,TRUE,"general";"via2",#N/A,TRUE,"general";"via3",#N/A,TRUE,"general"}</definedName>
    <definedName name="gfutyj6" localSheetId="14" hidden="1">{"via1",#N/A,TRUE,"general";"via2",#N/A,TRUE,"general";"via3",#N/A,TRUE,"general"}</definedName>
    <definedName name="gfutyj6" localSheetId="6" hidden="1">{"via1",#N/A,TRUE,"general";"via2",#N/A,TRUE,"general";"via3",#N/A,TRUE,"general"}</definedName>
    <definedName name="gfutyj6" localSheetId="10" hidden="1">{"via1",#N/A,TRUE,"general";"via2",#N/A,TRUE,"general";"via3",#N/A,TRUE,"general"}</definedName>
    <definedName name="gfutyj6" hidden="1">{"via1",#N/A,TRUE,"general";"via2",#N/A,TRUE,"general";"via3",#N/A,TRUE,"general"}</definedName>
    <definedName name="gg" localSheetId="14" hidden="1">{"TAB1",#N/A,TRUE,"GENERAL";"TAB2",#N/A,TRUE,"GENERAL";"TAB3",#N/A,TRUE,"GENERAL";"TAB4",#N/A,TRUE,"GENERAL";"TAB5",#N/A,TRUE,"GENERAL"}</definedName>
    <definedName name="gg" localSheetId="6" hidden="1">{"TAB1",#N/A,TRUE,"GENERAL";"TAB2",#N/A,TRUE,"GENERAL";"TAB3",#N/A,TRUE,"GENERAL";"TAB4",#N/A,TRUE,"GENERAL";"TAB5",#N/A,TRUE,"GENERAL"}</definedName>
    <definedName name="gg" localSheetId="10" hidden="1">{"TAB1",#N/A,TRUE,"GENERAL";"TAB2",#N/A,TRUE,"GENERAL";"TAB3",#N/A,TRUE,"GENERAL";"TAB4",#N/A,TRUE,"GENERAL";"TAB5",#N/A,TRUE,"GENERAL"}</definedName>
    <definedName name="gg" hidden="1">{"TAB1",#N/A,TRUE,"GENERAL";"TAB2",#N/A,TRUE,"GENERAL";"TAB3",#N/A,TRUE,"GENERAL";"TAB4",#N/A,TRUE,"GENERAL";"TAB5",#N/A,TRUE,"GENERAL"}</definedName>
    <definedName name="ggdr" localSheetId="14" hidden="1">{"via1",#N/A,TRUE,"general";"via2",#N/A,TRUE,"general";"via3",#N/A,TRUE,"general"}</definedName>
    <definedName name="ggdr" localSheetId="6" hidden="1">{"via1",#N/A,TRUE,"general";"via2",#N/A,TRUE,"general";"via3",#N/A,TRUE,"general"}</definedName>
    <definedName name="ggdr" localSheetId="10" hidden="1">{"via1",#N/A,TRUE,"general";"via2",#N/A,TRUE,"general";"via3",#N/A,TRUE,"general"}</definedName>
    <definedName name="ggdr" hidden="1">{"via1",#N/A,TRUE,"general";"via2",#N/A,TRUE,"general";"via3",#N/A,TRUE,"general"}</definedName>
    <definedName name="ggerg" localSheetId="14" hidden="1">{"TAB1",#N/A,TRUE,"GENERAL";"TAB2",#N/A,TRUE,"GENERAL";"TAB3",#N/A,TRUE,"GENERAL";"TAB4",#N/A,TRUE,"GENERAL";"TAB5",#N/A,TRUE,"GENERAL"}</definedName>
    <definedName name="ggerg" localSheetId="6" hidden="1">{"TAB1",#N/A,TRUE,"GENERAL";"TAB2",#N/A,TRUE,"GENERAL";"TAB3",#N/A,TRUE,"GENERAL";"TAB4",#N/A,TRUE,"GENERAL";"TAB5",#N/A,TRUE,"GENERAL"}</definedName>
    <definedName name="ggerg" localSheetId="10" hidden="1">{"TAB1",#N/A,TRUE,"GENERAL";"TAB2",#N/A,TRUE,"GENERAL";"TAB3",#N/A,TRUE,"GENERAL";"TAB4",#N/A,TRUE,"GENERAL";"TAB5",#N/A,TRUE,"GENERAL"}</definedName>
    <definedName name="ggerg" hidden="1">{"TAB1",#N/A,TRUE,"GENERAL";"TAB2",#N/A,TRUE,"GENERAL";"TAB3",#N/A,TRUE,"GENERAL";"TAB4",#N/A,TRUE,"GENERAL";"TAB5",#N/A,TRUE,"GENERAL"}</definedName>
    <definedName name="GGG" localSheetId="14">CANTIDADES!ERR</definedName>
    <definedName name="GGG" localSheetId="6">'GRUPO MGA'!ERR</definedName>
    <definedName name="GGG" localSheetId="10">INTERVENTORIA!ERR</definedName>
    <definedName name="GGG">[0]!ERR</definedName>
    <definedName name="gggb" localSheetId="14" hidden="1">{"TAB1",#N/A,TRUE,"GENERAL";"TAB2",#N/A,TRUE,"GENERAL";"TAB3",#N/A,TRUE,"GENERAL";"TAB4",#N/A,TRUE,"GENERAL";"TAB5",#N/A,TRUE,"GENERAL"}</definedName>
    <definedName name="gggb" localSheetId="6" hidden="1">{"TAB1",#N/A,TRUE,"GENERAL";"TAB2",#N/A,TRUE,"GENERAL";"TAB3",#N/A,TRUE,"GENERAL";"TAB4",#N/A,TRUE,"GENERAL";"TAB5",#N/A,TRUE,"GENERAL"}</definedName>
    <definedName name="gggb" localSheetId="10" hidden="1">{"TAB1",#N/A,TRUE,"GENERAL";"TAB2",#N/A,TRUE,"GENERAL";"TAB3",#N/A,TRUE,"GENERAL";"TAB4",#N/A,TRUE,"GENERAL";"TAB5",#N/A,TRUE,"GENERAL"}</definedName>
    <definedName name="gggb" hidden="1">{"TAB1",#N/A,TRUE,"GENERAL";"TAB2",#N/A,TRUE,"GENERAL";"TAB3",#N/A,TRUE,"GENERAL";"TAB4",#N/A,TRUE,"GENERAL";"TAB5",#N/A,TRUE,"GENERAL"}</definedName>
    <definedName name="gggg" localSheetId="14" hidden="1">{"via1",#N/A,TRUE,"general";"via2",#N/A,TRUE,"general";"via3",#N/A,TRUE,"general"}</definedName>
    <definedName name="gggg" localSheetId="6" hidden="1">{"via1",#N/A,TRUE,"general";"via2",#N/A,TRUE,"general";"via3",#N/A,TRUE,"general"}</definedName>
    <definedName name="gggg" localSheetId="10" hidden="1">{"via1",#N/A,TRUE,"general";"via2",#N/A,TRUE,"general";"via3",#N/A,TRUE,"general"}</definedName>
    <definedName name="gggg" hidden="1">{"via1",#N/A,TRUE,"general";"via2",#N/A,TRUE,"general";"via3",#N/A,TRUE,"general"}</definedName>
    <definedName name="ggggd" localSheetId="14" hidden="1">{"TAB1",#N/A,TRUE,"GENERAL";"TAB2",#N/A,TRUE,"GENERAL";"TAB3",#N/A,TRUE,"GENERAL";"TAB4",#N/A,TRUE,"GENERAL";"TAB5",#N/A,TRUE,"GENERAL"}</definedName>
    <definedName name="ggggd" localSheetId="6" hidden="1">{"TAB1",#N/A,TRUE,"GENERAL";"TAB2",#N/A,TRUE,"GENERAL";"TAB3",#N/A,TRUE,"GENERAL";"TAB4",#N/A,TRUE,"GENERAL";"TAB5",#N/A,TRUE,"GENERAL"}</definedName>
    <definedName name="ggggd" localSheetId="10" hidden="1">{"TAB1",#N/A,TRUE,"GENERAL";"TAB2",#N/A,TRUE,"GENERAL";"TAB3",#N/A,TRUE,"GENERAL";"TAB4",#N/A,TRUE,"GENERAL";"TAB5",#N/A,TRUE,"GENERAL"}</definedName>
    <definedName name="ggggd" hidden="1">{"TAB1",#N/A,TRUE,"GENERAL";"TAB2",#N/A,TRUE,"GENERAL";"TAB3",#N/A,TRUE,"GENERAL";"TAB4",#N/A,TRUE,"GENERAL";"TAB5",#N/A,TRUE,"GENERAL"}</definedName>
    <definedName name="gggggt" localSheetId="14" hidden="1">{"via1",#N/A,TRUE,"general";"via2",#N/A,TRUE,"general";"via3",#N/A,TRUE,"general"}</definedName>
    <definedName name="gggggt" localSheetId="6" hidden="1">{"via1",#N/A,TRUE,"general";"via2",#N/A,TRUE,"general";"via3",#N/A,TRUE,"general"}</definedName>
    <definedName name="gggggt" localSheetId="10" hidden="1">{"via1",#N/A,TRUE,"general";"via2",#N/A,TRUE,"general";"via3",#N/A,TRUE,"general"}</definedName>
    <definedName name="gggggt" hidden="1">{"via1",#N/A,TRUE,"general";"via2",#N/A,TRUE,"general";"via3",#N/A,TRUE,"general"}</definedName>
    <definedName name="gggghn" localSheetId="14" hidden="1">{"TAB1",#N/A,TRUE,"GENERAL";"TAB2",#N/A,TRUE,"GENERAL";"TAB3",#N/A,TRUE,"GENERAL";"TAB4",#N/A,TRUE,"GENERAL";"TAB5",#N/A,TRUE,"GENERAL"}</definedName>
    <definedName name="gggghn" localSheetId="6" hidden="1">{"TAB1",#N/A,TRUE,"GENERAL";"TAB2",#N/A,TRUE,"GENERAL";"TAB3",#N/A,TRUE,"GENERAL";"TAB4",#N/A,TRUE,"GENERAL";"TAB5",#N/A,TRUE,"GENERAL"}</definedName>
    <definedName name="gggghn" localSheetId="10" hidden="1">{"TAB1",#N/A,TRUE,"GENERAL";"TAB2",#N/A,TRUE,"GENERAL";"TAB3",#N/A,TRUE,"GENERAL";"TAB4",#N/A,TRUE,"GENERAL";"TAB5",#N/A,TRUE,"GENERAL"}</definedName>
    <definedName name="gggghn" hidden="1">{"TAB1",#N/A,TRUE,"GENERAL";"TAB2",#N/A,TRUE,"GENERAL";"TAB3",#N/A,TRUE,"GENERAL";"TAB4",#N/A,TRUE,"GENERAL";"TAB5",#N/A,TRUE,"GENERAL"}</definedName>
    <definedName name="ggggt" localSheetId="14" hidden="1">{"TAB1",#N/A,TRUE,"GENERAL";"TAB2",#N/A,TRUE,"GENERAL";"TAB3",#N/A,TRUE,"GENERAL";"TAB4",#N/A,TRUE,"GENERAL";"TAB5",#N/A,TRUE,"GENERAL"}</definedName>
    <definedName name="ggggt" localSheetId="6" hidden="1">{"TAB1",#N/A,TRUE,"GENERAL";"TAB2",#N/A,TRUE,"GENERAL";"TAB3",#N/A,TRUE,"GENERAL";"TAB4",#N/A,TRUE,"GENERAL";"TAB5",#N/A,TRUE,"GENERAL"}</definedName>
    <definedName name="ggggt" localSheetId="10" hidden="1">{"TAB1",#N/A,TRUE,"GENERAL";"TAB2",#N/A,TRUE,"GENERAL";"TAB3",#N/A,TRUE,"GENERAL";"TAB4",#N/A,TRUE,"GENERAL";"TAB5",#N/A,TRUE,"GENERAL"}</definedName>
    <definedName name="ggggt" hidden="1">{"TAB1",#N/A,TRUE,"GENERAL";"TAB2",#N/A,TRUE,"GENERAL";"TAB3",#N/A,TRUE,"GENERAL";"TAB4",#N/A,TRUE,"GENERAL";"TAB5",#N/A,TRUE,"GENERAL"}</definedName>
    <definedName name="ggggy" localSheetId="14" hidden="1">{"TAB1",#N/A,TRUE,"GENERAL";"TAB2",#N/A,TRUE,"GENERAL";"TAB3",#N/A,TRUE,"GENERAL";"TAB4",#N/A,TRUE,"GENERAL";"TAB5",#N/A,TRUE,"GENERAL"}</definedName>
    <definedName name="ggggy" localSheetId="6" hidden="1">{"TAB1",#N/A,TRUE,"GENERAL";"TAB2",#N/A,TRUE,"GENERAL";"TAB3",#N/A,TRUE,"GENERAL";"TAB4",#N/A,TRUE,"GENERAL";"TAB5",#N/A,TRUE,"GENERAL"}</definedName>
    <definedName name="ggggy" localSheetId="10" hidden="1">{"TAB1",#N/A,TRUE,"GENERAL";"TAB2",#N/A,TRUE,"GENERAL";"TAB3",#N/A,TRUE,"GENERAL";"TAB4",#N/A,TRUE,"GENERAL";"TAB5",#N/A,TRUE,"GENERAL"}</definedName>
    <definedName name="ggggy" hidden="1">{"TAB1",#N/A,TRUE,"GENERAL";"TAB2",#N/A,TRUE,"GENERAL";"TAB3",#N/A,TRUE,"GENERAL";"TAB4",#N/A,TRUE,"GENERAL";"TAB5",#N/A,TRUE,"GENERAL"}</definedName>
    <definedName name="gggtgd" localSheetId="14" hidden="1">{"via1",#N/A,TRUE,"general";"via2",#N/A,TRUE,"general";"via3",#N/A,TRUE,"general"}</definedName>
    <definedName name="gggtgd" localSheetId="6" hidden="1">{"via1",#N/A,TRUE,"general";"via2",#N/A,TRUE,"general";"via3",#N/A,TRUE,"general"}</definedName>
    <definedName name="gggtgd" localSheetId="10" hidden="1">{"via1",#N/A,TRUE,"general";"via2",#N/A,TRUE,"general";"via3",#N/A,TRUE,"general"}</definedName>
    <definedName name="gggtgd" hidden="1">{"via1",#N/A,TRUE,"general";"via2",#N/A,TRUE,"general";"via3",#N/A,TRUE,"general"}</definedName>
    <definedName name="ggtgt" localSheetId="14" hidden="1">{"via1",#N/A,TRUE,"general";"via2",#N/A,TRUE,"general";"via3",#N/A,TRUE,"general"}</definedName>
    <definedName name="ggtgt" localSheetId="6" hidden="1">{"via1",#N/A,TRUE,"general";"via2",#N/A,TRUE,"general";"via3",#N/A,TRUE,"general"}</definedName>
    <definedName name="ggtgt" localSheetId="10" hidden="1">{"via1",#N/A,TRUE,"general";"via2",#N/A,TRUE,"general";"via3",#N/A,TRUE,"general"}</definedName>
    <definedName name="ggtgt" hidden="1">{"via1",#N/A,TRUE,"general";"via2",#N/A,TRUE,"general";"via3",#N/A,TRUE,"general"}</definedName>
    <definedName name="ghdghuy" localSheetId="14" hidden="1">{"via1",#N/A,TRUE,"general";"via2",#N/A,TRUE,"general";"via3",#N/A,TRUE,"general"}</definedName>
    <definedName name="ghdghuy" localSheetId="6" hidden="1">{"via1",#N/A,TRUE,"general";"via2",#N/A,TRUE,"general";"via3",#N/A,TRUE,"general"}</definedName>
    <definedName name="ghdghuy" localSheetId="10" hidden="1">{"via1",#N/A,TRUE,"general";"via2",#N/A,TRUE,"general";"via3",#N/A,TRUE,"general"}</definedName>
    <definedName name="ghdghuy" hidden="1">{"via1",#N/A,TRUE,"general";"via2",#N/A,TRUE,"general";"via3",#N/A,TRUE,"general"}</definedName>
    <definedName name="GHDP" localSheetId="14" hidden="1">{"via1",#N/A,TRUE,"general";"via2",#N/A,TRUE,"general";"via3",#N/A,TRUE,"general"}</definedName>
    <definedName name="GHDP" localSheetId="6" hidden="1">{"via1",#N/A,TRUE,"general";"via2",#N/A,TRUE,"general";"via3",#N/A,TRUE,"general"}</definedName>
    <definedName name="GHDP" localSheetId="10" hidden="1">{"via1",#N/A,TRUE,"general";"via2",#N/A,TRUE,"general";"via3",#N/A,TRUE,"general"}</definedName>
    <definedName name="GHDP" hidden="1">{"via1",#N/A,TRUE,"general";"via2",#N/A,TRUE,"general";"via3",#N/A,TRUE,"general"}</definedName>
    <definedName name="ghfg" localSheetId="14" hidden="1">{"via1",#N/A,TRUE,"general";"via2",#N/A,TRUE,"general";"via3",#N/A,TRUE,"general"}</definedName>
    <definedName name="ghfg" localSheetId="6" hidden="1">{"via1",#N/A,TRUE,"general";"via2",#N/A,TRUE,"general";"via3",#N/A,TRUE,"general"}</definedName>
    <definedName name="ghfg" localSheetId="10" hidden="1">{"via1",#N/A,TRUE,"general";"via2",#N/A,TRUE,"general";"via3",#N/A,TRUE,"general"}</definedName>
    <definedName name="ghfg" hidden="1">{"via1",#N/A,TRUE,"general";"via2",#N/A,TRUE,"general";"via3",#N/A,TRUE,"general"}</definedName>
    <definedName name="ghjghj" localSheetId="14" hidden="1">{"TAB1",#N/A,TRUE,"GENERAL";"TAB2",#N/A,TRUE,"GENERAL";"TAB3",#N/A,TRUE,"GENERAL";"TAB4",#N/A,TRUE,"GENERAL";"TAB5",#N/A,TRUE,"GENERAL"}</definedName>
    <definedName name="ghjghj" localSheetId="6" hidden="1">{"TAB1",#N/A,TRUE,"GENERAL";"TAB2",#N/A,TRUE,"GENERAL";"TAB3",#N/A,TRUE,"GENERAL";"TAB4",#N/A,TRUE,"GENERAL";"TAB5",#N/A,TRUE,"GENERAL"}</definedName>
    <definedName name="ghjghj" localSheetId="10" hidden="1">{"TAB1",#N/A,TRUE,"GENERAL";"TAB2",#N/A,TRUE,"GENERAL";"TAB3",#N/A,TRUE,"GENERAL";"TAB4",#N/A,TRUE,"GENERAL";"TAB5",#N/A,TRUE,"GENERAL"}</definedName>
    <definedName name="ghjghj" hidden="1">{"TAB1",#N/A,TRUE,"GENERAL";"TAB2",#N/A,TRUE,"GENERAL";"TAB3",#N/A,TRUE,"GENERAL";"TAB4",#N/A,TRUE,"GENERAL";"TAB5",#N/A,TRUE,"GENERAL"}</definedName>
    <definedName name="GHKJHK" localSheetId="14" hidden="1">{"TAB1",#N/A,TRUE,"GENERAL";"TAB2",#N/A,TRUE,"GENERAL";"TAB3",#N/A,TRUE,"GENERAL";"TAB4",#N/A,TRUE,"GENERAL";"TAB5",#N/A,TRUE,"GENERAL"}</definedName>
    <definedName name="GHKJHK" localSheetId="6" hidden="1">{"TAB1",#N/A,TRUE,"GENERAL";"TAB2",#N/A,TRUE,"GENERAL";"TAB3",#N/A,TRUE,"GENERAL";"TAB4",#N/A,TRUE,"GENERAL";"TAB5",#N/A,TRUE,"GENERAL"}</definedName>
    <definedName name="GHKJHK" localSheetId="10" hidden="1">{"TAB1",#N/A,TRUE,"GENERAL";"TAB2",#N/A,TRUE,"GENERAL";"TAB3",#N/A,TRUE,"GENERAL";"TAB4",#N/A,TRUE,"GENERAL";"TAB5",#N/A,TRUE,"GENERAL"}</definedName>
    <definedName name="GHKJHK" hidden="1">{"TAB1",#N/A,TRUE,"GENERAL";"TAB2",#N/A,TRUE,"GENERAL";"TAB3",#N/A,TRUE,"GENERAL";"TAB4",#N/A,TRUE,"GENERAL";"TAB5",#N/A,TRUE,"GENERAL"}</definedName>
    <definedName name="GJHVCB" localSheetId="14" hidden="1">{"TAB1",#N/A,TRUE,"GENERAL";"TAB2",#N/A,TRUE,"GENERAL";"TAB3",#N/A,TRUE,"GENERAL";"TAB4",#N/A,TRUE,"GENERAL";"TAB5",#N/A,TRUE,"GENERAL"}</definedName>
    <definedName name="GJHVCB" localSheetId="6" hidden="1">{"TAB1",#N/A,TRUE,"GENERAL";"TAB2",#N/A,TRUE,"GENERAL";"TAB3",#N/A,TRUE,"GENERAL";"TAB4",#N/A,TRUE,"GENERAL";"TAB5",#N/A,TRUE,"GENERAL"}</definedName>
    <definedName name="GJHVCB" localSheetId="10" hidden="1">{"TAB1",#N/A,TRUE,"GENERAL";"TAB2",#N/A,TRUE,"GENERAL";"TAB3",#N/A,TRUE,"GENERAL";"TAB4",#N/A,TRUE,"GENERAL";"TAB5",#N/A,TRUE,"GENERAL"}</definedName>
    <definedName name="GJHVCB" hidden="1">{"TAB1",#N/A,TRUE,"GENERAL";"TAB2",#N/A,TRUE,"GENERAL";"TAB3",#N/A,TRUE,"GENERAL";"TAB4",#N/A,TRUE,"GENERAL";"TAB5",#N/A,TRUE,"GENERAL"}</definedName>
    <definedName name="gk" localSheetId="14" hidden="1">{"via1",#N/A,TRUE,"general";"via2",#N/A,TRUE,"general";"via3",#N/A,TRUE,"general"}</definedName>
    <definedName name="gk" localSheetId="6" hidden="1">{"via1",#N/A,TRUE,"general";"via2",#N/A,TRUE,"general";"via3",#N/A,TRUE,"general"}</definedName>
    <definedName name="gk" localSheetId="10" hidden="1">{"via1",#N/A,TRUE,"general";"via2",#N/A,TRUE,"general";"via3",#N/A,TRUE,"general"}</definedName>
    <definedName name="gk" hidden="1">{"via1",#N/A,TRUE,"general";"via2",#N/A,TRUE,"general";"via3",#N/A,TRUE,"general"}</definedName>
    <definedName name="GKJDGDIJZ">"Imagen 3"</definedName>
    <definedName name="GRAF1ANO" localSheetId="14" hidden="1">{"via1",#N/A,TRUE,"general";"via2",#N/A,TRUE,"general";"via3",#N/A,TRUE,"general"}</definedName>
    <definedName name="GRAF1ANO" localSheetId="6" hidden="1">{"via1",#N/A,TRUE,"general";"via2",#N/A,TRUE,"general";"via3",#N/A,TRUE,"general"}</definedName>
    <definedName name="GRAF1ANO" localSheetId="10" hidden="1">{"via1",#N/A,TRUE,"general";"via2",#N/A,TRUE,"general";"via3",#N/A,TRUE,"general"}</definedName>
    <definedName name="GRAF1ANO" hidden="1">{"via1",#N/A,TRUE,"general";"via2",#N/A,TRUE,"general";"via3",#N/A,TRUE,"general"}</definedName>
    <definedName name="GRAF1AÑO" localSheetId="14" hidden="1">{"TAB1",#N/A,TRUE,"GENERAL";"TAB2",#N/A,TRUE,"GENERAL";"TAB3",#N/A,TRUE,"GENERAL";"TAB4",#N/A,TRUE,"GENERAL";"TAB5",#N/A,TRUE,"GENERAL"}</definedName>
    <definedName name="GRAF1AÑO" localSheetId="6" hidden="1">{"TAB1",#N/A,TRUE,"GENERAL";"TAB2",#N/A,TRUE,"GENERAL";"TAB3",#N/A,TRUE,"GENERAL";"TAB4",#N/A,TRUE,"GENERAL";"TAB5",#N/A,TRUE,"GENERAL"}</definedName>
    <definedName name="GRAF1AÑO" localSheetId="10" hidden="1">{"TAB1",#N/A,TRUE,"GENERAL";"TAB2",#N/A,TRUE,"GENERAL";"TAB3",#N/A,TRUE,"GENERAL";"TAB4",#N/A,TRUE,"GENERAL";"TAB5",#N/A,TRUE,"GENERAL"}</definedName>
    <definedName name="GRAF1AÑO" hidden="1">{"TAB1",#N/A,TRUE,"GENERAL";"TAB2",#N/A,TRUE,"GENERAL";"TAB3",#N/A,TRUE,"GENERAL";"TAB4",#N/A,TRUE,"GENERAL";"TAB5",#N/A,TRUE,"GENERAL"}</definedName>
    <definedName name="GRAF2" localSheetId="14">#REF!</definedName>
    <definedName name="GRAF2" localSheetId="6">#REF!</definedName>
    <definedName name="GRAF2" localSheetId="10">#REF!</definedName>
    <definedName name="GRAF2" localSheetId="5">#REF!</definedName>
    <definedName name="GRAF2" localSheetId="3">#REF!</definedName>
    <definedName name="GRAF2" localSheetId="4">#REF!</definedName>
    <definedName name="GRAF2">#REF!</definedName>
    <definedName name="GRAF3" localSheetId="14">#REF!</definedName>
    <definedName name="GRAF3" localSheetId="6">#REF!</definedName>
    <definedName name="GRAF3" localSheetId="10">#REF!</definedName>
    <definedName name="GRAF3" localSheetId="5">#REF!</definedName>
    <definedName name="GRAF3" localSheetId="3">#REF!</definedName>
    <definedName name="GRAF3" localSheetId="4">#REF!</definedName>
    <definedName name="GRAF3">#REF!</definedName>
    <definedName name="Grama_verde" localSheetId="14">'[19]LISTADO DE MATERIALES Y EQUIPOS'!$B$128</definedName>
    <definedName name="Grama_verde" localSheetId="10">'[20]LISTADO DE MATERIALES Y EQUIPOS'!$B$128</definedName>
    <definedName name="Grama_verde">'[21]LISTADO DE MATERIALES Y EQUIPOS'!$B$128</definedName>
    <definedName name="gregds" localSheetId="14" hidden="1">{"TAB1",#N/A,TRUE,"GENERAL";"TAB2",#N/A,TRUE,"GENERAL";"TAB3",#N/A,TRUE,"GENERAL";"TAB4",#N/A,TRUE,"GENERAL";"TAB5",#N/A,TRUE,"GENERAL"}</definedName>
    <definedName name="gregds" localSheetId="6" hidden="1">{"TAB1",#N/A,TRUE,"GENERAL";"TAB2",#N/A,TRUE,"GENERAL";"TAB3",#N/A,TRUE,"GENERAL";"TAB4",#N/A,TRUE,"GENERAL";"TAB5",#N/A,TRUE,"GENERAL"}</definedName>
    <definedName name="gregds" localSheetId="10" hidden="1">{"TAB1",#N/A,TRUE,"GENERAL";"TAB2",#N/A,TRUE,"GENERAL";"TAB3",#N/A,TRUE,"GENERAL";"TAB4",#N/A,TRUE,"GENERAL";"TAB5",#N/A,TRUE,"GENERAL"}</definedName>
    <definedName name="gregds" hidden="1">{"TAB1",#N/A,TRUE,"GENERAL";"TAB2",#N/A,TRUE,"GENERAL";"TAB3",#N/A,TRUE,"GENERAL";"TAB4",#N/A,TRUE,"GENERAL";"TAB5",#N/A,TRUE,"GENERAL"}</definedName>
    <definedName name="grehrtyh" localSheetId="14" hidden="1">{"TAB1",#N/A,TRUE,"GENERAL";"TAB2",#N/A,TRUE,"GENERAL";"TAB3",#N/A,TRUE,"GENERAL";"TAB4",#N/A,TRUE,"GENERAL";"TAB5",#N/A,TRUE,"GENERAL"}</definedName>
    <definedName name="grehrtyh" localSheetId="6" hidden="1">{"TAB1",#N/A,TRUE,"GENERAL";"TAB2",#N/A,TRUE,"GENERAL";"TAB3",#N/A,TRUE,"GENERAL";"TAB4",#N/A,TRUE,"GENERAL";"TAB5",#N/A,TRUE,"GENERAL"}</definedName>
    <definedName name="grehrtyh" localSheetId="10" hidden="1">{"TAB1",#N/A,TRUE,"GENERAL";"TAB2",#N/A,TRUE,"GENERAL";"TAB3",#N/A,TRUE,"GENERAL";"TAB4",#N/A,TRUE,"GENERAL";"TAB5",#N/A,TRUE,"GENERAL"}</definedName>
    <definedName name="grehrtyh" hidden="1">{"TAB1",#N/A,TRUE,"GENERAL";"TAB2",#N/A,TRUE,"GENERAL";"TAB3",#N/A,TRUE,"GENERAL";"TAB4",#N/A,TRUE,"GENERAL";"TAB5",#N/A,TRUE,"GENERAL"}</definedName>
    <definedName name="grggwero" localSheetId="14" hidden="1">{"via1",#N/A,TRUE,"general";"via2",#N/A,TRUE,"general";"via3",#N/A,TRUE,"general"}</definedName>
    <definedName name="grggwero" localSheetId="6" hidden="1">{"via1",#N/A,TRUE,"general";"via2",#N/A,TRUE,"general";"via3",#N/A,TRUE,"general"}</definedName>
    <definedName name="grggwero" localSheetId="10" hidden="1">{"via1",#N/A,TRUE,"general";"via2",#N/A,TRUE,"general";"via3",#N/A,TRUE,"general"}</definedName>
    <definedName name="grggwero" hidden="1">{"via1",#N/A,TRUE,"general";"via2",#N/A,TRUE,"general";"via3",#N/A,TRUE,"general"}</definedName>
    <definedName name="grtyerh" localSheetId="14" hidden="1">{"TAB1",#N/A,TRUE,"GENERAL";"TAB2",#N/A,TRUE,"GENERAL";"TAB3",#N/A,TRUE,"GENERAL";"TAB4",#N/A,TRUE,"GENERAL";"TAB5",#N/A,TRUE,"GENERAL"}</definedName>
    <definedName name="grtyerh" localSheetId="6" hidden="1">{"TAB1",#N/A,TRUE,"GENERAL";"TAB2",#N/A,TRUE,"GENERAL";"TAB3",#N/A,TRUE,"GENERAL";"TAB4",#N/A,TRUE,"GENERAL";"TAB5",#N/A,TRUE,"GENERAL"}</definedName>
    <definedName name="grtyerh" localSheetId="10" hidden="1">{"TAB1",#N/A,TRUE,"GENERAL";"TAB2",#N/A,TRUE,"GENERAL";"TAB3",#N/A,TRUE,"GENERAL";"TAB4",#N/A,TRUE,"GENERAL";"TAB5",#N/A,TRUE,"GENERAL"}</definedName>
    <definedName name="grtyerh" hidden="1">{"TAB1",#N/A,TRUE,"GENERAL";"TAB2",#N/A,TRUE,"GENERAL";"TAB3",#N/A,TRUE,"GENERAL";"TAB4",#N/A,TRUE,"GENERAL";"TAB5",#N/A,TRUE,"GENERAL"}</definedName>
    <definedName name="GRUPO1" localSheetId="14">#REF!</definedName>
    <definedName name="GRUPO1" localSheetId="6">#REF!</definedName>
    <definedName name="GRUPO1" localSheetId="10">#REF!</definedName>
    <definedName name="GRUPO1" localSheetId="5">#REF!</definedName>
    <definedName name="GRUPO1" localSheetId="3">#REF!</definedName>
    <definedName name="GRUPO1" localSheetId="4">#REF!</definedName>
    <definedName name="GRUPO1">#REF!</definedName>
    <definedName name="GRUPO123" localSheetId="14">#REF!</definedName>
    <definedName name="GRUPO123" localSheetId="6">#REF!</definedName>
    <definedName name="GRUPO123" localSheetId="10">#REF!</definedName>
    <definedName name="GRUPO123" localSheetId="5">#REF!</definedName>
    <definedName name="GRUPO123" localSheetId="3">#REF!</definedName>
    <definedName name="GRUPO123" localSheetId="4">#REF!</definedName>
    <definedName name="GRUPO123">#REF!</definedName>
    <definedName name="GRUPO13" localSheetId="14">#REF!</definedName>
    <definedName name="GRUPO13" localSheetId="6">#REF!</definedName>
    <definedName name="GRUPO13" localSheetId="10">#REF!</definedName>
    <definedName name="GRUPO13" localSheetId="5">#REF!</definedName>
    <definedName name="GRUPO13" localSheetId="3">#REF!</definedName>
    <definedName name="GRUPO13" localSheetId="4">#REF!</definedName>
    <definedName name="GRUPO13">#REF!</definedName>
    <definedName name="GRUPO2" localSheetId="14">#REF!</definedName>
    <definedName name="GRUPO2" localSheetId="6">#REF!</definedName>
    <definedName name="GRUPO2" localSheetId="10">#REF!</definedName>
    <definedName name="GRUPO2" localSheetId="5">#REF!</definedName>
    <definedName name="GRUPO2" localSheetId="3">#REF!</definedName>
    <definedName name="GRUPO2" localSheetId="4">#REF!</definedName>
    <definedName name="GRUPO2">#REF!</definedName>
    <definedName name="GSDG" localSheetId="14" hidden="1">{"TAB1",#N/A,TRUE,"GENERAL";"TAB2",#N/A,TRUE,"GENERAL";"TAB3",#N/A,TRUE,"GENERAL";"TAB4",#N/A,TRUE,"GENERAL";"TAB5",#N/A,TRUE,"GENERAL"}</definedName>
    <definedName name="GSDG" localSheetId="6" hidden="1">{"TAB1",#N/A,TRUE,"GENERAL";"TAB2",#N/A,TRUE,"GENERAL";"TAB3",#N/A,TRUE,"GENERAL";"TAB4",#N/A,TRUE,"GENERAL";"TAB5",#N/A,TRUE,"GENERAL"}</definedName>
    <definedName name="GSDG" localSheetId="10" hidden="1">{"TAB1",#N/A,TRUE,"GENERAL";"TAB2",#N/A,TRUE,"GENERAL";"TAB3",#N/A,TRUE,"GENERAL";"TAB4",#N/A,TRUE,"GENERAL";"TAB5",#N/A,TRUE,"GENERAL"}</definedName>
    <definedName name="GSDG" hidden="1">{"TAB1",#N/A,TRUE,"GENERAL";"TAB2",#N/A,TRUE,"GENERAL";"TAB3",#N/A,TRUE,"GENERAL";"TAB4",#N/A,TRUE,"GENERAL";"TAB5",#N/A,TRUE,"GENERAL"}</definedName>
    <definedName name="gsfsf" localSheetId="14" hidden="1">{"via1",#N/A,TRUE,"general";"via2",#N/A,TRUE,"general";"via3",#N/A,TRUE,"general"}</definedName>
    <definedName name="gsfsf" localSheetId="6" hidden="1">{"via1",#N/A,TRUE,"general";"via2",#N/A,TRUE,"general";"via3",#N/A,TRUE,"general"}</definedName>
    <definedName name="gsfsf" localSheetId="10" hidden="1">{"via1",#N/A,TRUE,"general";"via2",#N/A,TRUE,"general";"via3",#N/A,TRUE,"general"}</definedName>
    <definedName name="gsfsf" hidden="1">{"via1",#N/A,TRUE,"general";"via2",#N/A,TRUE,"general";"via3",#N/A,TRUE,"general"}</definedName>
    <definedName name="GT" localSheetId="14">[55]BASE!$C$4:$H$255</definedName>
    <definedName name="GT" localSheetId="10">[56]BASE!$C$4:$H$255</definedName>
    <definedName name="GT">[57]BASE!$C$4:$H$255</definedName>
    <definedName name="gtgt" localSheetId="14" hidden="1">{"via1",#N/A,TRUE,"general";"via2",#N/A,TRUE,"general";"via3",#N/A,TRUE,"general"}</definedName>
    <definedName name="gtgt" localSheetId="6" hidden="1">{"via1",#N/A,TRUE,"general";"via2",#N/A,TRUE,"general";"via3",#N/A,TRUE,"general"}</definedName>
    <definedName name="gtgt" localSheetId="10" hidden="1">{"via1",#N/A,TRUE,"general";"via2",#N/A,TRUE,"general";"via3",#N/A,TRUE,"general"}</definedName>
    <definedName name="gtgt" hidden="1">{"via1",#N/A,TRUE,"general";"via2",#N/A,TRUE,"general";"via3",#N/A,TRUE,"general"}</definedName>
    <definedName name="gtgtg" localSheetId="14" hidden="1">{"via1",#N/A,TRUE,"general";"via2",#N/A,TRUE,"general";"via3",#N/A,TRUE,"general"}</definedName>
    <definedName name="gtgtg" localSheetId="6" hidden="1">{"via1",#N/A,TRUE,"general";"via2",#N/A,TRUE,"general";"via3",#N/A,TRUE,"general"}</definedName>
    <definedName name="gtgtg" localSheetId="10" hidden="1">{"via1",#N/A,TRUE,"general";"via2",#N/A,TRUE,"general";"via3",#N/A,TRUE,"general"}</definedName>
    <definedName name="gtgtg" hidden="1">{"via1",#N/A,TRUE,"general";"via2",#N/A,TRUE,"general";"via3",#N/A,TRUE,"general"}</definedName>
    <definedName name="gtgtgff" localSheetId="14" hidden="1">{"via1",#N/A,TRUE,"general";"via2",#N/A,TRUE,"general";"via3",#N/A,TRUE,"general"}</definedName>
    <definedName name="gtgtgff" localSheetId="6" hidden="1">{"via1",#N/A,TRUE,"general";"via2",#N/A,TRUE,"general";"via3",#N/A,TRUE,"general"}</definedName>
    <definedName name="gtgtgff" localSheetId="10" hidden="1">{"via1",#N/A,TRUE,"general";"via2",#N/A,TRUE,"general";"via3",#N/A,TRUE,"general"}</definedName>
    <definedName name="gtgtgff" hidden="1">{"via1",#N/A,TRUE,"general";"via2",#N/A,TRUE,"general";"via3",#N/A,TRUE,"general"}</definedName>
    <definedName name="gtgtgyh" localSheetId="14" hidden="1">{"TAB1",#N/A,TRUE,"GENERAL";"TAB2",#N/A,TRUE,"GENERAL";"TAB3",#N/A,TRUE,"GENERAL";"TAB4",#N/A,TRUE,"GENERAL";"TAB5",#N/A,TRUE,"GENERAL"}</definedName>
    <definedName name="gtgtgyh" localSheetId="6" hidden="1">{"TAB1",#N/A,TRUE,"GENERAL";"TAB2",#N/A,TRUE,"GENERAL";"TAB3",#N/A,TRUE,"GENERAL";"TAB4",#N/A,TRUE,"GENERAL";"TAB5",#N/A,TRUE,"GENERAL"}</definedName>
    <definedName name="gtgtgyh" localSheetId="10" hidden="1">{"TAB1",#N/A,TRUE,"GENERAL";"TAB2",#N/A,TRUE,"GENERAL";"TAB3",#N/A,TRUE,"GENERAL";"TAB4",#N/A,TRUE,"GENERAL";"TAB5",#N/A,TRUE,"GENERAL"}</definedName>
    <definedName name="gtgtgyh" hidden="1">{"TAB1",#N/A,TRUE,"GENERAL";"TAB2",#N/A,TRUE,"GENERAL";"TAB3",#N/A,TRUE,"GENERAL";"TAB4",#N/A,TRUE,"GENERAL";"TAB5",#N/A,TRUE,"GENERAL"}</definedName>
    <definedName name="gtgth" localSheetId="14" hidden="1">{"TAB1",#N/A,TRUE,"GENERAL";"TAB2",#N/A,TRUE,"GENERAL";"TAB3",#N/A,TRUE,"GENERAL";"TAB4",#N/A,TRUE,"GENERAL";"TAB5",#N/A,TRUE,"GENERAL"}</definedName>
    <definedName name="gtgth" localSheetId="6" hidden="1">{"TAB1",#N/A,TRUE,"GENERAL";"TAB2",#N/A,TRUE,"GENERAL";"TAB3",#N/A,TRUE,"GENERAL";"TAB4",#N/A,TRUE,"GENERAL";"TAB5",#N/A,TRUE,"GENERAL"}</definedName>
    <definedName name="gtgth" localSheetId="10" hidden="1">{"TAB1",#N/A,TRUE,"GENERAL";"TAB2",#N/A,TRUE,"GENERAL";"TAB3",#N/A,TRUE,"GENERAL";"TAB4",#N/A,TRUE,"GENERAL";"TAB5",#N/A,TRUE,"GENERAL"}</definedName>
    <definedName name="gtgth" hidden="1">{"TAB1",#N/A,TRUE,"GENERAL";"TAB2",#N/A,TRUE,"GENERAL";"TAB3",#N/A,TRUE,"GENERAL";"TAB4",#N/A,TRUE,"GENERAL";"TAB5",#N/A,TRUE,"GENERAL"}</definedName>
    <definedName name="GTRE" localSheetId="14">#REF!</definedName>
    <definedName name="GTRE" localSheetId="6">#REF!</definedName>
    <definedName name="GTRE" localSheetId="10">#REF!</definedName>
    <definedName name="GTRE" localSheetId="5">#REF!</definedName>
    <definedName name="GTRE" localSheetId="3">#REF!</definedName>
    <definedName name="GTRE" localSheetId="4">#REF!</definedName>
    <definedName name="GTRE">#REF!</definedName>
    <definedName name="H" localSheetId="14">#REF!</definedName>
    <definedName name="H" localSheetId="6">#REF!</definedName>
    <definedName name="H" localSheetId="10">#REF!</definedName>
    <definedName name="H" localSheetId="5">#REF!</definedName>
    <definedName name="H" localSheetId="3">#REF!</definedName>
    <definedName name="H" localSheetId="4">#REF!</definedName>
    <definedName name="H">#REF!</definedName>
    <definedName name="h9h" localSheetId="14" hidden="1">{"via1",#N/A,TRUE,"general";"via2",#N/A,TRUE,"general";"via3",#N/A,TRUE,"general"}</definedName>
    <definedName name="h9h" localSheetId="6" hidden="1">{"via1",#N/A,TRUE,"general";"via2",#N/A,TRUE,"general";"via3",#N/A,TRUE,"general"}</definedName>
    <definedName name="h9h" localSheetId="10" hidden="1">{"via1",#N/A,TRUE,"general";"via2",#N/A,TRUE,"general";"via3",#N/A,TRUE,"general"}</definedName>
    <definedName name="h9h" hidden="1">{"via1",#N/A,TRUE,"general";"via2",#N/A,TRUE,"general";"via3",#N/A,TRUE,"general"}</definedName>
    <definedName name="hbfdhrw" localSheetId="14" hidden="1">{"TAB1",#N/A,TRUE,"GENERAL";"TAB2",#N/A,TRUE,"GENERAL";"TAB3",#N/A,TRUE,"GENERAL";"TAB4",#N/A,TRUE,"GENERAL";"TAB5",#N/A,TRUE,"GENERAL"}</definedName>
    <definedName name="hbfdhrw" localSheetId="6" hidden="1">{"TAB1",#N/A,TRUE,"GENERAL";"TAB2",#N/A,TRUE,"GENERAL";"TAB3",#N/A,TRUE,"GENERAL";"TAB4",#N/A,TRUE,"GENERAL";"TAB5",#N/A,TRUE,"GENERAL"}</definedName>
    <definedName name="hbfdhrw" localSheetId="10" hidden="1">{"TAB1",#N/A,TRUE,"GENERAL";"TAB2",#N/A,TRUE,"GENERAL";"TAB3",#N/A,TRUE,"GENERAL";"TAB4",#N/A,TRUE,"GENERAL";"TAB5",#N/A,TRUE,"GENERAL"}</definedName>
    <definedName name="hbfdhrw" hidden="1">{"TAB1",#N/A,TRUE,"GENERAL";"TAB2",#N/A,TRUE,"GENERAL";"TAB3",#N/A,TRUE,"GENERAL";"TAB4",#N/A,TRUE,"GENERAL";"TAB5",#N/A,TRUE,"GENERAL"}</definedName>
    <definedName name="hdfh" localSheetId="14" hidden="1">{"via1",#N/A,TRUE,"general";"via2",#N/A,TRUE,"general";"via3",#N/A,TRUE,"general"}</definedName>
    <definedName name="hdfh" localSheetId="6" hidden="1">{"via1",#N/A,TRUE,"general";"via2",#N/A,TRUE,"general";"via3",#N/A,TRUE,"general"}</definedName>
    <definedName name="hdfh" localSheetId="10" hidden="1">{"via1",#N/A,TRUE,"general";"via2",#N/A,TRUE,"general";"via3",#N/A,TRUE,"general"}</definedName>
    <definedName name="hdfh" hidden="1">{"via1",#N/A,TRUE,"general";"via2",#N/A,TRUE,"general";"via3",#N/A,TRUE,"general"}</definedName>
    <definedName name="hdfh4" localSheetId="14" hidden="1">{"TAB1",#N/A,TRUE,"GENERAL";"TAB2",#N/A,TRUE,"GENERAL";"TAB3",#N/A,TRUE,"GENERAL";"TAB4",#N/A,TRUE,"GENERAL";"TAB5",#N/A,TRUE,"GENERAL"}</definedName>
    <definedName name="hdfh4" localSheetId="6" hidden="1">{"TAB1",#N/A,TRUE,"GENERAL";"TAB2",#N/A,TRUE,"GENERAL";"TAB3",#N/A,TRUE,"GENERAL";"TAB4",#N/A,TRUE,"GENERAL";"TAB5",#N/A,TRUE,"GENERAL"}</definedName>
    <definedName name="hdfh4" localSheetId="10" hidden="1">{"TAB1",#N/A,TRUE,"GENERAL";"TAB2",#N/A,TRUE,"GENERAL";"TAB3",#N/A,TRUE,"GENERAL";"TAB4",#N/A,TRUE,"GENERAL";"TAB5",#N/A,TRUE,"GENERAL"}</definedName>
    <definedName name="hdfh4" hidden="1">{"TAB1",#N/A,TRUE,"GENERAL";"TAB2",#N/A,TRUE,"GENERAL";"TAB3",#N/A,TRUE,"GENERAL";"TAB4",#N/A,TRUE,"GENERAL";"TAB5",#N/A,TRUE,"GENERAL"}</definedName>
    <definedName name="hdfhwq" localSheetId="14" hidden="1">{"TAB1",#N/A,TRUE,"GENERAL";"TAB2",#N/A,TRUE,"GENERAL";"TAB3",#N/A,TRUE,"GENERAL";"TAB4",#N/A,TRUE,"GENERAL";"TAB5",#N/A,TRUE,"GENERAL"}</definedName>
    <definedName name="hdfhwq" localSheetId="6" hidden="1">{"TAB1",#N/A,TRUE,"GENERAL";"TAB2",#N/A,TRUE,"GENERAL";"TAB3",#N/A,TRUE,"GENERAL";"TAB4",#N/A,TRUE,"GENERAL";"TAB5",#N/A,TRUE,"GENERAL"}</definedName>
    <definedName name="hdfhwq" localSheetId="10" hidden="1">{"TAB1",#N/A,TRUE,"GENERAL";"TAB2",#N/A,TRUE,"GENERAL";"TAB3",#N/A,TRUE,"GENERAL";"TAB4",#N/A,TRUE,"GENERAL";"TAB5",#N/A,TRUE,"GENERAL"}</definedName>
    <definedName name="hdfhwq" hidden="1">{"TAB1",#N/A,TRUE,"GENERAL";"TAB2",#N/A,TRUE,"GENERAL";"TAB3",#N/A,TRUE,"GENERAL";"TAB4",#N/A,TRUE,"GENERAL";"TAB5",#N/A,TRUE,"GENERAL"}</definedName>
    <definedName name="hdgh" localSheetId="14" hidden="1">{"via1",#N/A,TRUE,"general";"via2",#N/A,TRUE,"general";"via3",#N/A,TRUE,"general"}</definedName>
    <definedName name="hdgh" localSheetId="6" hidden="1">{"via1",#N/A,TRUE,"general";"via2",#N/A,TRUE,"general";"via3",#N/A,TRUE,"general"}</definedName>
    <definedName name="hdgh" localSheetId="10" hidden="1">{"via1",#N/A,TRUE,"general";"via2",#N/A,TRUE,"general";"via3",#N/A,TRUE,"general"}</definedName>
    <definedName name="hdgh" hidden="1">{"via1",#N/A,TRUE,"general";"via2",#N/A,TRUE,"general";"via3",#N/A,TRUE,"general"}</definedName>
    <definedName name="hdhf" localSheetId="14" hidden="1">{"TAB1",#N/A,TRUE,"GENERAL";"TAB2",#N/A,TRUE,"GENERAL";"TAB3",#N/A,TRUE,"GENERAL";"TAB4",#N/A,TRUE,"GENERAL";"TAB5",#N/A,TRUE,"GENERAL"}</definedName>
    <definedName name="hdhf" localSheetId="6" hidden="1">{"TAB1",#N/A,TRUE,"GENERAL";"TAB2",#N/A,TRUE,"GENERAL";"TAB3",#N/A,TRUE,"GENERAL";"TAB4",#N/A,TRUE,"GENERAL";"TAB5",#N/A,TRUE,"GENERAL"}</definedName>
    <definedName name="hdhf" localSheetId="10" hidden="1">{"TAB1",#N/A,TRUE,"GENERAL";"TAB2",#N/A,TRUE,"GENERAL";"TAB3",#N/A,TRUE,"GENERAL";"TAB4",#N/A,TRUE,"GENERAL";"TAB5",#N/A,TRUE,"GENERAL"}</definedName>
    <definedName name="hdhf" hidden="1">{"TAB1",#N/A,TRUE,"GENERAL";"TAB2",#N/A,TRUE,"GENERAL";"TAB3",#N/A,TRUE,"GENERAL";"TAB4",#N/A,TRUE,"GENERAL";"TAB5",#N/A,TRUE,"GENERAL"}</definedName>
    <definedName name="hfgh" localSheetId="14" hidden="1">{"via1",#N/A,TRUE,"general";"via2",#N/A,TRUE,"general";"via3",#N/A,TRUE,"general"}</definedName>
    <definedName name="hfgh" localSheetId="6" hidden="1">{"via1",#N/A,TRUE,"general";"via2",#N/A,TRUE,"general";"via3",#N/A,TRUE,"general"}</definedName>
    <definedName name="hfgh" localSheetId="10" hidden="1">{"via1",#N/A,TRUE,"general";"via2",#N/A,TRUE,"general";"via3",#N/A,TRUE,"general"}</definedName>
    <definedName name="hfgh" hidden="1">{"via1",#N/A,TRUE,"general";"via2",#N/A,TRUE,"general";"via3",#N/A,TRUE,"general"}</definedName>
    <definedName name="hfh" localSheetId="14" hidden="1">{"TAB1",#N/A,TRUE,"GENERAL";"TAB2",#N/A,TRUE,"GENERAL";"TAB3",#N/A,TRUE,"GENERAL";"TAB4",#N/A,TRUE,"GENERAL";"TAB5",#N/A,TRUE,"GENERAL"}</definedName>
    <definedName name="hfh" localSheetId="6" hidden="1">{"TAB1",#N/A,TRUE,"GENERAL";"TAB2",#N/A,TRUE,"GENERAL";"TAB3",#N/A,TRUE,"GENERAL";"TAB4",#N/A,TRUE,"GENERAL";"TAB5",#N/A,TRUE,"GENERAL"}</definedName>
    <definedName name="hfh" localSheetId="10" hidden="1">{"TAB1",#N/A,TRUE,"GENERAL";"TAB2",#N/A,TRUE,"GENERAL";"TAB3",#N/A,TRUE,"GENERAL";"TAB4",#N/A,TRUE,"GENERAL";"TAB5",#N/A,TRUE,"GENERAL"}</definedName>
    <definedName name="hfh" hidden="1">{"TAB1",#N/A,TRUE,"GENERAL";"TAB2",#N/A,TRUE,"GENERAL";"TAB3",#N/A,TRUE,"GENERAL";"TAB4",#N/A,TRUE,"GENERAL";"TAB5",#N/A,TRUE,"GENERAL"}</definedName>
    <definedName name="hfhg" localSheetId="14" hidden="1">{"TAB1",#N/A,TRUE,"GENERAL";"TAB2",#N/A,TRUE,"GENERAL";"TAB3",#N/A,TRUE,"GENERAL";"TAB4",#N/A,TRUE,"GENERAL";"TAB5",#N/A,TRUE,"GENERAL"}</definedName>
    <definedName name="hfhg" localSheetId="6" hidden="1">{"TAB1",#N/A,TRUE,"GENERAL";"TAB2",#N/A,TRUE,"GENERAL";"TAB3",#N/A,TRUE,"GENERAL";"TAB4",#N/A,TRUE,"GENERAL";"TAB5",#N/A,TRUE,"GENERAL"}</definedName>
    <definedName name="hfhg" localSheetId="10" hidden="1">{"TAB1",#N/A,TRUE,"GENERAL";"TAB2",#N/A,TRUE,"GENERAL";"TAB3",#N/A,TRUE,"GENERAL";"TAB4",#N/A,TRUE,"GENERAL";"TAB5",#N/A,TRUE,"GENERAL"}</definedName>
    <definedName name="hfhg" hidden="1">{"TAB1",#N/A,TRUE,"GENERAL";"TAB2",#N/A,TRUE,"GENERAL";"TAB3",#N/A,TRUE,"GENERAL";"TAB4",#N/A,TRUE,"GENERAL";"TAB5",#N/A,TRUE,"GENERAL"}</definedName>
    <definedName name="hfthr" localSheetId="14" hidden="1">{"via1",#N/A,TRUE,"general";"via2",#N/A,TRUE,"general";"via3",#N/A,TRUE,"general"}</definedName>
    <definedName name="hfthr" localSheetId="6" hidden="1">{"via1",#N/A,TRUE,"general";"via2",#N/A,TRUE,"general";"via3",#N/A,TRUE,"general"}</definedName>
    <definedName name="hfthr" localSheetId="10" hidden="1">{"via1",#N/A,TRUE,"general";"via2",#N/A,TRUE,"general";"via3",#N/A,TRUE,"general"}</definedName>
    <definedName name="hfthr" hidden="1">{"via1",#N/A,TRUE,"general";"via2",#N/A,TRUE,"general";"via3",#N/A,TRUE,"general"}</definedName>
    <definedName name="hg" localSheetId="14" hidden="1">{"via1",#N/A,TRUE,"general";"via2",#N/A,TRUE,"general";"via3",#N/A,TRUE,"general"}</definedName>
    <definedName name="hg" localSheetId="6" hidden="1">{"via1",#N/A,TRUE,"general";"via2",#N/A,TRUE,"general";"via3",#N/A,TRUE,"general"}</definedName>
    <definedName name="hg" localSheetId="10" hidden="1">{"via1",#N/A,TRUE,"general";"via2",#N/A,TRUE,"general";"via3",#N/A,TRUE,"general"}</definedName>
    <definedName name="hg" hidden="1">{"via1",#N/A,TRUE,"general";"via2",#N/A,TRUE,"general";"via3",#N/A,TRUE,"general"}</definedName>
    <definedName name="HGFH" localSheetId="14" hidden="1">{"via1",#N/A,TRUE,"general";"via2",#N/A,TRUE,"general";"via3",#N/A,TRUE,"general"}</definedName>
    <definedName name="HGFH" localSheetId="6" hidden="1">{"via1",#N/A,TRUE,"general";"via2",#N/A,TRUE,"general";"via3",#N/A,TRUE,"general"}</definedName>
    <definedName name="HGFH" localSheetId="10" hidden="1">{"via1",#N/A,TRUE,"general";"via2",#N/A,TRUE,"general";"via3",#N/A,TRUE,"general"}</definedName>
    <definedName name="HGFH" hidden="1">{"via1",#N/A,TRUE,"general";"via2",#N/A,TRUE,"general";"via3",#N/A,TRUE,"general"}</definedName>
    <definedName name="hgfhty" localSheetId="14" hidden="1">{"via1",#N/A,TRUE,"general";"via2",#N/A,TRUE,"general";"via3",#N/A,TRUE,"general"}</definedName>
    <definedName name="hgfhty" localSheetId="6" hidden="1">{"via1",#N/A,TRUE,"general";"via2",#N/A,TRUE,"general";"via3",#N/A,TRUE,"general"}</definedName>
    <definedName name="hgfhty" localSheetId="10" hidden="1">{"via1",#N/A,TRUE,"general";"via2",#N/A,TRUE,"general";"via3",#N/A,TRUE,"general"}</definedName>
    <definedName name="hgfhty" hidden="1">{"via1",#N/A,TRUE,"general";"via2",#N/A,TRUE,"general";"via3",#N/A,TRUE,"general"}</definedName>
    <definedName name="HGHFH7" localSheetId="14" hidden="1">{"TAB1",#N/A,TRUE,"GENERAL";"TAB2",#N/A,TRUE,"GENERAL";"TAB3",#N/A,TRUE,"GENERAL";"TAB4",#N/A,TRUE,"GENERAL";"TAB5",#N/A,TRUE,"GENERAL"}</definedName>
    <definedName name="HGHFH7" localSheetId="6" hidden="1">{"TAB1",#N/A,TRUE,"GENERAL";"TAB2",#N/A,TRUE,"GENERAL";"TAB3",#N/A,TRUE,"GENERAL";"TAB4",#N/A,TRUE,"GENERAL";"TAB5",#N/A,TRUE,"GENERAL"}</definedName>
    <definedName name="HGHFH7" localSheetId="10" hidden="1">{"TAB1",#N/A,TRUE,"GENERAL";"TAB2",#N/A,TRUE,"GENERAL";"TAB3",#N/A,TRUE,"GENERAL";"TAB4",#N/A,TRUE,"GENERAL";"TAB5",#N/A,TRUE,"GENERAL"}</definedName>
    <definedName name="HGHFH7" hidden="1">{"TAB1",#N/A,TRUE,"GENERAL";"TAB2",#N/A,TRUE,"GENERAL";"TAB3",#N/A,TRUE,"GENERAL";"TAB4",#N/A,TRUE,"GENERAL";"TAB5",#N/A,TRUE,"GENERAL"}</definedName>
    <definedName name="hghhj" localSheetId="14" hidden="1">{"TAB1",#N/A,TRUE,"GENERAL";"TAB2",#N/A,TRUE,"GENERAL";"TAB3",#N/A,TRUE,"GENERAL";"TAB4",#N/A,TRUE,"GENERAL";"TAB5",#N/A,TRUE,"GENERAL"}</definedName>
    <definedName name="hghhj" localSheetId="6" hidden="1">{"TAB1",#N/A,TRUE,"GENERAL";"TAB2",#N/A,TRUE,"GENERAL";"TAB3",#N/A,TRUE,"GENERAL";"TAB4",#N/A,TRUE,"GENERAL";"TAB5",#N/A,TRUE,"GENERAL"}</definedName>
    <definedName name="hghhj" localSheetId="10" hidden="1">{"TAB1",#N/A,TRUE,"GENERAL";"TAB2",#N/A,TRUE,"GENERAL";"TAB3",#N/A,TRUE,"GENERAL";"TAB4",#N/A,TRUE,"GENERAL";"TAB5",#N/A,TRUE,"GENERAL"}</definedName>
    <definedName name="hghhj" hidden="1">{"TAB1",#N/A,TRUE,"GENERAL";"TAB2",#N/A,TRUE,"GENERAL";"TAB3",#N/A,TRUE,"GENERAL";"TAB4",#N/A,TRUE,"GENERAL";"TAB5",#N/A,TRUE,"GENERAL"}</definedName>
    <definedName name="hghydj" localSheetId="14" hidden="1">{"via1",#N/A,TRUE,"general";"via2",#N/A,TRUE,"general";"via3",#N/A,TRUE,"general"}</definedName>
    <definedName name="hghydj" localSheetId="6" hidden="1">{"via1",#N/A,TRUE,"general";"via2",#N/A,TRUE,"general";"via3",#N/A,TRUE,"general"}</definedName>
    <definedName name="hghydj" localSheetId="10" hidden="1">{"via1",#N/A,TRUE,"general";"via2",#N/A,TRUE,"general";"via3",#N/A,TRUE,"general"}</definedName>
    <definedName name="hghydj" hidden="1">{"via1",#N/A,TRUE,"general";"via2",#N/A,TRUE,"general";"via3",#N/A,TRUE,"general"}</definedName>
    <definedName name="hgjfjw" localSheetId="14" hidden="1">{"via1",#N/A,TRUE,"general";"via2",#N/A,TRUE,"general";"via3",#N/A,TRUE,"general"}</definedName>
    <definedName name="hgjfjw" localSheetId="6" hidden="1">{"via1",#N/A,TRUE,"general";"via2",#N/A,TRUE,"general";"via3",#N/A,TRUE,"general"}</definedName>
    <definedName name="hgjfjw" localSheetId="10" hidden="1">{"via1",#N/A,TRUE,"general";"via2",#N/A,TRUE,"general";"via3",#N/A,TRUE,"general"}</definedName>
    <definedName name="hgjfjw" hidden="1">{"via1",#N/A,TRUE,"general";"via2",#N/A,TRUE,"general";"via3",#N/A,TRUE,"general"}</definedName>
    <definedName name="HGJG" localSheetId="14" hidden="1">{"TAB1",#N/A,TRUE,"GENERAL";"TAB2",#N/A,TRUE,"GENERAL";"TAB3",#N/A,TRUE,"GENERAL";"TAB4",#N/A,TRUE,"GENERAL";"TAB5",#N/A,TRUE,"GENERAL"}</definedName>
    <definedName name="HGJG" localSheetId="6" hidden="1">{"TAB1",#N/A,TRUE,"GENERAL";"TAB2",#N/A,TRUE,"GENERAL";"TAB3",#N/A,TRUE,"GENERAL";"TAB4",#N/A,TRUE,"GENERAL";"TAB5",#N/A,TRUE,"GENERAL"}</definedName>
    <definedName name="HGJG" localSheetId="10" hidden="1">{"TAB1",#N/A,TRUE,"GENERAL";"TAB2",#N/A,TRUE,"GENERAL";"TAB3",#N/A,TRUE,"GENERAL";"TAB4",#N/A,TRUE,"GENERAL";"TAB5",#N/A,TRUE,"GENERAL"}</definedName>
    <definedName name="HGJG" hidden="1">{"TAB1",#N/A,TRUE,"GENERAL";"TAB2",#N/A,TRUE,"GENERAL";"TAB3",#N/A,TRUE,"GENERAL";"TAB4",#N/A,TRUE,"GENERAL";"TAB5",#N/A,TRUE,"GENERAL"}</definedName>
    <definedName name="hh" localSheetId="14">CANTIDADES!ERR</definedName>
    <definedName name="hh" localSheetId="6">'GRUPO MGA'!ERR</definedName>
    <definedName name="hh" localSheetId="10">INTERVENTORIA!ERR</definedName>
    <definedName name="hh">[0]!ERR</definedName>
    <definedName name="hhh" localSheetId="14" hidden="1">{"TAB1",#N/A,TRUE,"GENERAL";"TAB2",#N/A,TRUE,"GENERAL";"TAB3",#N/A,TRUE,"GENERAL";"TAB4",#N/A,TRUE,"GENERAL";"TAB5",#N/A,TRUE,"GENERAL"}</definedName>
    <definedName name="hhh" localSheetId="6" hidden="1">{"TAB1",#N/A,TRUE,"GENERAL";"TAB2",#N/A,TRUE,"GENERAL";"TAB3",#N/A,TRUE,"GENERAL";"TAB4",#N/A,TRUE,"GENERAL";"TAB5",#N/A,TRUE,"GENERAL"}</definedName>
    <definedName name="hhh" localSheetId="10" hidden="1">{"TAB1",#N/A,TRUE,"GENERAL";"TAB2",#N/A,TRUE,"GENERAL";"TAB3",#N/A,TRUE,"GENERAL";"TAB4",#N/A,TRUE,"GENERAL";"TAB5",#N/A,TRUE,"GENERAL"}</definedName>
    <definedName name="hhh" hidden="1">{"TAB1",#N/A,TRUE,"GENERAL";"TAB2",#N/A,TRUE,"GENERAL";"TAB3",#N/A,TRUE,"GENERAL";"TAB4",#N/A,TRUE,"GENERAL";"TAB5",#N/A,TRUE,"GENERAL"}</definedName>
    <definedName name="hhhhhh" localSheetId="14" hidden="1">{"via1",#N/A,TRUE,"general";"via2",#N/A,TRUE,"general";"via3",#N/A,TRUE,"general"}</definedName>
    <definedName name="hhhhhh" localSheetId="6" hidden="1">{"via1",#N/A,TRUE,"general";"via2",#N/A,TRUE,"general";"via3",#N/A,TRUE,"general"}</definedName>
    <definedName name="hhhhhh" localSheetId="10" hidden="1">{"via1",#N/A,TRUE,"general";"via2",#N/A,TRUE,"general";"via3",#N/A,TRUE,"general"}</definedName>
    <definedName name="hhhhhh" hidden="1">{"via1",#N/A,TRUE,"general";"via2",#N/A,TRUE,"general";"via3",#N/A,TRUE,"general"}</definedName>
    <definedName name="hhhhhho" localSheetId="14" hidden="1">{"TAB1",#N/A,TRUE,"GENERAL";"TAB2",#N/A,TRUE,"GENERAL";"TAB3",#N/A,TRUE,"GENERAL";"TAB4",#N/A,TRUE,"GENERAL";"TAB5",#N/A,TRUE,"GENERAL"}</definedName>
    <definedName name="hhhhhho" localSheetId="6" hidden="1">{"TAB1",#N/A,TRUE,"GENERAL";"TAB2",#N/A,TRUE,"GENERAL";"TAB3",#N/A,TRUE,"GENERAL";"TAB4",#N/A,TRUE,"GENERAL";"TAB5",#N/A,TRUE,"GENERAL"}</definedName>
    <definedName name="hhhhhho" localSheetId="10" hidden="1">{"TAB1",#N/A,TRUE,"GENERAL";"TAB2",#N/A,TRUE,"GENERAL";"TAB3",#N/A,TRUE,"GENERAL";"TAB4",#N/A,TRUE,"GENERAL";"TAB5",#N/A,TRUE,"GENERAL"}</definedName>
    <definedName name="hhhhhho" hidden="1">{"TAB1",#N/A,TRUE,"GENERAL";"TAB2",#N/A,TRUE,"GENERAL";"TAB3",#N/A,TRUE,"GENERAL";"TAB4",#N/A,TRUE,"GENERAL";"TAB5",#N/A,TRUE,"GENERAL"}</definedName>
    <definedName name="hhhhhpy" localSheetId="14" hidden="1">{"TAB1",#N/A,TRUE,"GENERAL";"TAB2",#N/A,TRUE,"GENERAL";"TAB3",#N/A,TRUE,"GENERAL";"TAB4",#N/A,TRUE,"GENERAL";"TAB5",#N/A,TRUE,"GENERAL"}</definedName>
    <definedName name="hhhhhpy" localSheetId="6" hidden="1">{"TAB1",#N/A,TRUE,"GENERAL";"TAB2",#N/A,TRUE,"GENERAL";"TAB3",#N/A,TRUE,"GENERAL";"TAB4",#N/A,TRUE,"GENERAL";"TAB5",#N/A,TRUE,"GENERAL"}</definedName>
    <definedName name="hhhhhpy" localSheetId="10" hidden="1">{"TAB1",#N/A,TRUE,"GENERAL";"TAB2",#N/A,TRUE,"GENERAL";"TAB3",#N/A,TRUE,"GENERAL";"TAB4",#N/A,TRUE,"GENERAL";"TAB5",#N/A,TRUE,"GENERAL"}</definedName>
    <definedName name="hhhhhpy" hidden="1">{"TAB1",#N/A,TRUE,"GENERAL";"TAB2",#N/A,TRUE,"GENERAL";"TAB3",#N/A,TRUE,"GENERAL";"TAB4",#N/A,TRUE,"GENERAL";"TAB5",#N/A,TRUE,"GENERAL"}</definedName>
    <definedName name="hhhhth" localSheetId="14" hidden="1">{"via1",#N/A,TRUE,"general";"via2",#N/A,TRUE,"general";"via3",#N/A,TRUE,"general"}</definedName>
    <definedName name="hhhhth" localSheetId="6" hidden="1">{"via1",#N/A,TRUE,"general";"via2",#N/A,TRUE,"general";"via3",#N/A,TRUE,"general"}</definedName>
    <definedName name="hhhhth" localSheetId="10" hidden="1">{"via1",#N/A,TRUE,"general";"via2",#N/A,TRUE,"general";"via3",#N/A,TRUE,"general"}</definedName>
    <definedName name="hhhhth" hidden="1">{"via1",#N/A,TRUE,"general";"via2",#N/A,TRUE,"general";"via3",#N/A,TRUE,"general"}</definedName>
    <definedName name="hhhyhyh" localSheetId="14" hidden="1">{"TAB1",#N/A,TRUE,"GENERAL";"TAB2",#N/A,TRUE,"GENERAL";"TAB3",#N/A,TRUE,"GENERAL";"TAB4",#N/A,TRUE,"GENERAL";"TAB5",#N/A,TRUE,"GENERAL"}</definedName>
    <definedName name="hhhyhyh" localSheetId="6" hidden="1">{"TAB1",#N/A,TRUE,"GENERAL";"TAB2",#N/A,TRUE,"GENERAL";"TAB3",#N/A,TRUE,"GENERAL";"TAB4",#N/A,TRUE,"GENERAL";"TAB5",#N/A,TRUE,"GENERAL"}</definedName>
    <definedName name="hhhyhyh" localSheetId="10" hidden="1">{"TAB1",#N/A,TRUE,"GENERAL";"TAB2",#N/A,TRUE,"GENERAL";"TAB3",#N/A,TRUE,"GENERAL";"TAB4",#N/A,TRUE,"GENERAL";"TAB5",#N/A,TRUE,"GENERAL"}</definedName>
    <definedName name="hhhyhyh" hidden="1">{"TAB1",#N/A,TRUE,"GENERAL";"TAB2",#N/A,TRUE,"GENERAL";"TAB3",#N/A,TRUE,"GENERAL";"TAB4",#N/A,TRUE,"GENERAL";"TAB5",#N/A,TRUE,"GENERAL"}</definedName>
    <definedName name="hhtrhreh" localSheetId="14" hidden="1">{"via1",#N/A,TRUE,"general";"via2",#N/A,TRUE,"general";"via3",#N/A,TRUE,"general"}</definedName>
    <definedName name="hhtrhreh" localSheetId="6" hidden="1">{"via1",#N/A,TRUE,"general";"via2",#N/A,TRUE,"general";"via3",#N/A,TRUE,"general"}</definedName>
    <definedName name="hhtrhreh" localSheetId="10" hidden="1">{"via1",#N/A,TRUE,"general";"via2",#N/A,TRUE,"general";"via3",#N/A,TRUE,"general"}</definedName>
    <definedName name="hhtrhreh" hidden="1">{"via1",#N/A,TRUE,"general";"via2",#N/A,TRUE,"general";"via3",#N/A,TRUE,"general"}</definedName>
    <definedName name="Hid">'[10]Interc de Hidr.'!$E$1:$E$65536</definedName>
    <definedName name="hij" localSheetId="14">[58]!absc</definedName>
    <definedName name="hij" localSheetId="6">[59]!absc</definedName>
    <definedName name="hij" localSheetId="10">[60]!absc</definedName>
    <definedName name="hij" localSheetId="1">[59]!absc</definedName>
    <definedName name="hij" localSheetId="5">[59]!absc</definedName>
    <definedName name="hij" localSheetId="3">[59]!absc</definedName>
    <definedName name="hij" localSheetId="4">[59]!absc</definedName>
    <definedName name="hij">[59]!absc</definedName>
    <definedName name="hjfg" localSheetId="14" hidden="1">{"via1",#N/A,TRUE,"general";"via2",#N/A,TRUE,"general";"via3",#N/A,TRUE,"general"}</definedName>
    <definedName name="hjfg" localSheetId="6" hidden="1">{"via1",#N/A,TRUE,"general";"via2",#N/A,TRUE,"general";"via3",#N/A,TRUE,"general"}</definedName>
    <definedName name="hjfg" localSheetId="10" hidden="1">{"via1",#N/A,TRUE,"general";"via2",#N/A,TRUE,"general";"via3",#N/A,TRUE,"general"}</definedName>
    <definedName name="hjfg" hidden="1">{"via1",#N/A,TRUE,"general";"via2",#N/A,TRUE,"general";"via3",#N/A,TRUE,"general"}</definedName>
    <definedName name="hjgh" localSheetId="14" hidden="1">{"TAB1",#N/A,TRUE,"GENERAL";"TAB2",#N/A,TRUE,"GENERAL";"TAB3",#N/A,TRUE,"GENERAL";"TAB4",#N/A,TRUE,"GENERAL";"TAB5",#N/A,TRUE,"GENERAL"}</definedName>
    <definedName name="hjgh" localSheetId="6" hidden="1">{"TAB1",#N/A,TRUE,"GENERAL";"TAB2",#N/A,TRUE,"GENERAL";"TAB3",#N/A,TRUE,"GENERAL";"TAB4",#N/A,TRUE,"GENERAL";"TAB5",#N/A,TRUE,"GENERAL"}</definedName>
    <definedName name="hjgh" localSheetId="10" hidden="1">{"TAB1",#N/A,TRUE,"GENERAL";"TAB2",#N/A,TRUE,"GENERAL";"TAB3",#N/A,TRUE,"GENERAL";"TAB4",#N/A,TRUE,"GENERAL";"TAB5",#N/A,TRUE,"GENERAL"}</definedName>
    <definedName name="hjgh" hidden="1">{"TAB1",#N/A,TRUE,"GENERAL";"TAB2",#N/A,TRUE,"GENERAL";"TAB3",#N/A,TRUE,"GENERAL";"TAB4",#N/A,TRUE,"GENERAL";"TAB5",#N/A,TRUE,"GENERAL"}</definedName>
    <definedName name="hjghj" localSheetId="14" hidden="1">{"TAB1",#N/A,TRUE,"GENERAL";"TAB2",#N/A,TRUE,"GENERAL";"TAB3",#N/A,TRUE,"GENERAL";"TAB4",#N/A,TRUE,"GENERAL";"TAB5",#N/A,TRUE,"GENERAL"}</definedName>
    <definedName name="hjghj" localSheetId="6" hidden="1">{"TAB1",#N/A,TRUE,"GENERAL";"TAB2",#N/A,TRUE,"GENERAL";"TAB3",#N/A,TRUE,"GENERAL";"TAB4",#N/A,TRUE,"GENERAL";"TAB5",#N/A,TRUE,"GENERAL"}</definedName>
    <definedName name="hjghj" localSheetId="10" hidden="1">{"TAB1",#N/A,TRUE,"GENERAL";"TAB2",#N/A,TRUE,"GENERAL";"TAB3",#N/A,TRUE,"GENERAL";"TAB4",#N/A,TRUE,"GENERAL";"TAB5",#N/A,TRUE,"GENERAL"}</definedName>
    <definedName name="hjghj" hidden="1">{"TAB1",#N/A,TRUE,"GENERAL";"TAB2",#N/A,TRUE,"GENERAL";"TAB3",#N/A,TRUE,"GENERAL";"TAB4",#N/A,TRUE,"GENERAL";"TAB5",#N/A,TRUE,"GENERAL"}</definedName>
    <definedName name="hjhjhg" localSheetId="14" hidden="1">{"TAB1",#N/A,TRUE,"GENERAL";"TAB2",#N/A,TRUE,"GENERAL";"TAB3",#N/A,TRUE,"GENERAL";"TAB4",#N/A,TRUE,"GENERAL";"TAB5",#N/A,TRUE,"GENERAL"}</definedName>
    <definedName name="hjhjhg" localSheetId="6" hidden="1">{"TAB1",#N/A,TRUE,"GENERAL";"TAB2",#N/A,TRUE,"GENERAL";"TAB3",#N/A,TRUE,"GENERAL";"TAB4",#N/A,TRUE,"GENERAL";"TAB5",#N/A,TRUE,"GENERAL"}</definedName>
    <definedName name="hjhjhg" localSheetId="10" hidden="1">{"TAB1",#N/A,TRUE,"GENERAL";"TAB2",#N/A,TRUE,"GENERAL";"TAB3",#N/A,TRUE,"GENERAL";"TAB4",#N/A,TRUE,"GENERAL";"TAB5",#N/A,TRUE,"GENERAL"}</definedName>
    <definedName name="hjhjhg" hidden="1">{"TAB1",#N/A,TRUE,"GENERAL";"TAB2",#N/A,TRUE,"GENERAL";"TAB3",#N/A,TRUE,"GENERAL";"TAB4",#N/A,TRUE,"GENERAL";"TAB5",#N/A,TRUE,"GENERAL"}</definedName>
    <definedName name="HJKH" localSheetId="14" hidden="1">{"via1",#N/A,TRUE,"general";"via2",#N/A,TRUE,"general";"via3",#N/A,TRUE,"general"}</definedName>
    <definedName name="HJKH" localSheetId="6" hidden="1">{"via1",#N/A,TRUE,"general";"via2",#N/A,TRUE,"general";"via3",#N/A,TRUE,"general"}</definedName>
    <definedName name="HJKH" localSheetId="10" hidden="1">{"via1",#N/A,TRUE,"general";"via2",#N/A,TRUE,"general";"via3",#N/A,TRUE,"general"}</definedName>
    <definedName name="HJKH" hidden="1">{"via1",#N/A,TRUE,"general";"via2",#N/A,TRUE,"general";"via3",#N/A,TRUE,"general"}</definedName>
    <definedName name="hjkjk" localSheetId="14" hidden="1">{"via1",#N/A,TRUE,"general";"via2",#N/A,TRUE,"general";"via3",#N/A,TRUE,"general"}</definedName>
    <definedName name="hjkjk" localSheetId="6" hidden="1">{"via1",#N/A,TRUE,"general";"via2",#N/A,TRUE,"general";"via3",#N/A,TRUE,"general"}</definedName>
    <definedName name="hjkjk" localSheetId="10" hidden="1">{"via1",#N/A,TRUE,"general";"via2",#N/A,TRUE,"general";"via3",#N/A,TRUE,"general"}</definedName>
    <definedName name="hjkjk" hidden="1">{"via1",#N/A,TRUE,"general";"via2",#N/A,TRUE,"general";"via3",#N/A,TRUE,"general"}</definedName>
    <definedName name="HK" localSheetId="14">CANTIDADES!ERR</definedName>
    <definedName name="HK" localSheetId="6">'GRUPO MGA'!ERR</definedName>
    <definedName name="HK" localSheetId="10">INTERVENTORIA!ERR</definedName>
    <definedName name="HK">[0]!ERR</definedName>
    <definedName name="hn" localSheetId="14" hidden="1">{"TAB1",#N/A,TRUE,"GENERAL";"TAB2",#N/A,TRUE,"GENERAL";"TAB3",#N/A,TRUE,"GENERAL";"TAB4",#N/A,TRUE,"GENERAL";"TAB5",#N/A,TRUE,"GENERAL"}</definedName>
    <definedName name="hn" localSheetId="6" hidden="1">{"TAB1",#N/A,TRUE,"GENERAL";"TAB2",#N/A,TRUE,"GENERAL";"TAB3",#N/A,TRUE,"GENERAL";"TAB4",#N/A,TRUE,"GENERAL";"TAB5",#N/A,TRUE,"GENERAL"}</definedName>
    <definedName name="hn" localSheetId="10" hidden="1">{"TAB1",#N/A,TRUE,"GENERAL";"TAB2",#N/A,TRUE,"GENERAL";"TAB3",#N/A,TRUE,"GENERAL";"TAB4",#N/A,TRUE,"GENERAL";"TAB5",#N/A,TRUE,"GENERAL"}</definedName>
    <definedName name="hn" hidden="1">{"TAB1",#N/A,TRUE,"GENERAL";"TAB2",#N/A,TRUE,"GENERAL";"TAB3",#N/A,TRUE,"GENERAL";"TAB4",#N/A,TRUE,"GENERAL";"TAB5",#N/A,TRUE,"GENERAL"}</definedName>
    <definedName name="HOJA1" localSheetId="14">#REF!</definedName>
    <definedName name="HOJA1" localSheetId="6">#REF!</definedName>
    <definedName name="HOJA1" localSheetId="10">#REF!</definedName>
    <definedName name="HOJA1" localSheetId="5">#REF!</definedName>
    <definedName name="HOJA1" localSheetId="3">#REF!</definedName>
    <definedName name="HOJA1" localSheetId="4">#REF!</definedName>
    <definedName name="HOJA1">#REF!</definedName>
    <definedName name="horat" localSheetId="14">'[10]Itemes Renovación'!#REF!</definedName>
    <definedName name="horat" localSheetId="6">'[10]Itemes Renovación'!#REF!</definedName>
    <definedName name="horat" localSheetId="5">'[10]Itemes Renovación'!#REF!</definedName>
    <definedName name="horat" localSheetId="3">'[10]Itemes Renovación'!#REF!</definedName>
    <definedName name="horat" localSheetId="4">'[10]Itemes Renovación'!#REF!</definedName>
    <definedName name="horat">'[10]Itemes Renovación'!#REF!</definedName>
    <definedName name="hreer" localSheetId="14" hidden="1">{"TAB1",#N/A,TRUE,"GENERAL";"TAB2",#N/A,TRUE,"GENERAL";"TAB3",#N/A,TRUE,"GENERAL";"TAB4",#N/A,TRUE,"GENERAL";"TAB5",#N/A,TRUE,"GENERAL"}</definedName>
    <definedName name="hreer" localSheetId="6" hidden="1">{"TAB1",#N/A,TRUE,"GENERAL";"TAB2",#N/A,TRUE,"GENERAL";"TAB3",#N/A,TRUE,"GENERAL";"TAB4",#N/A,TRUE,"GENERAL";"TAB5",#N/A,TRUE,"GENERAL"}</definedName>
    <definedName name="hreer" localSheetId="10" hidden="1">{"TAB1",#N/A,TRUE,"GENERAL";"TAB2",#N/A,TRUE,"GENERAL";"TAB3",#N/A,TRUE,"GENERAL";"TAB4",#N/A,TRUE,"GENERAL";"TAB5",#N/A,TRUE,"GENERAL"}</definedName>
    <definedName name="hreer" hidden="1">{"TAB1",#N/A,TRUE,"GENERAL";"TAB2",#N/A,TRUE,"GENERAL";"TAB3",#N/A,TRUE,"GENERAL";"TAB4",#N/A,TRUE,"GENERAL";"TAB5",#N/A,TRUE,"GENERAL"}</definedName>
    <definedName name="hrhth" localSheetId="14" hidden="1">{"TAB1",#N/A,TRUE,"GENERAL";"TAB2",#N/A,TRUE,"GENERAL";"TAB3",#N/A,TRUE,"GENERAL";"TAB4",#N/A,TRUE,"GENERAL";"TAB5",#N/A,TRUE,"GENERAL"}</definedName>
    <definedName name="hrhth" localSheetId="6" hidden="1">{"TAB1",#N/A,TRUE,"GENERAL";"TAB2",#N/A,TRUE,"GENERAL";"TAB3",#N/A,TRUE,"GENERAL";"TAB4",#N/A,TRUE,"GENERAL";"TAB5",#N/A,TRUE,"GENERAL"}</definedName>
    <definedName name="hrhth" localSheetId="10" hidden="1">{"TAB1",#N/A,TRUE,"GENERAL";"TAB2",#N/A,TRUE,"GENERAL";"TAB3",#N/A,TRUE,"GENERAL";"TAB4",#N/A,TRUE,"GENERAL";"TAB5",#N/A,TRUE,"GENERAL"}</definedName>
    <definedName name="hrhth" hidden="1">{"TAB1",#N/A,TRUE,"GENERAL";"TAB2",#N/A,TRUE,"GENERAL";"TAB3",#N/A,TRUE,"GENERAL";"TAB4",#N/A,TRUE,"GENERAL";"TAB5",#N/A,TRUE,"GENERAL"}</definedName>
    <definedName name="hrthtrh" localSheetId="14" hidden="1">{"TAB1",#N/A,TRUE,"GENERAL";"TAB2",#N/A,TRUE,"GENERAL";"TAB3",#N/A,TRUE,"GENERAL";"TAB4",#N/A,TRUE,"GENERAL";"TAB5",#N/A,TRUE,"GENERAL"}</definedName>
    <definedName name="hrthtrh" localSheetId="6" hidden="1">{"TAB1",#N/A,TRUE,"GENERAL";"TAB2",#N/A,TRUE,"GENERAL";"TAB3",#N/A,TRUE,"GENERAL";"TAB4",#N/A,TRUE,"GENERAL";"TAB5",#N/A,TRUE,"GENERAL"}</definedName>
    <definedName name="hrthtrh" localSheetId="10" hidden="1">{"TAB1",#N/A,TRUE,"GENERAL";"TAB2",#N/A,TRUE,"GENERAL";"TAB3",#N/A,TRUE,"GENERAL";"TAB4",#N/A,TRUE,"GENERAL";"TAB5",#N/A,TRUE,"GENERAL"}</definedName>
    <definedName name="hrthtrh" hidden="1">{"TAB1",#N/A,TRUE,"GENERAL";"TAB2",#N/A,TRUE,"GENERAL";"TAB3",#N/A,TRUE,"GENERAL";"TAB4",#N/A,TRUE,"GENERAL";"TAB5",#N/A,TRUE,"GENERAL"}</definedName>
    <definedName name="hsfg" localSheetId="14" hidden="1">{"via1",#N/A,TRUE,"general";"via2",#N/A,TRUE,"general";"via3",#N/A,TRUE,"general"}</definedName>
    <definedName name="hsfg" localSheetId="6" hidden="1">{"via1",#N/A,TRUE,"general";"via2",#N/A,TRUE,"general";"via3",#N/A,TRUE,"general"}</definedName>
    <definedName name="hsfg" localSheetId="10" hidden="1">{"via1",#N/A,TRUE,"general";"via2",#N/A,TRUE,"general";"via3",#N/A,TRUE,"general"}</definedName>
    <definedName name="hsfg" hidden="1">{"via1",#N/A,TRUE,"general";"via2",#N/A,TRUE,"general";"via3",#N/A,TRUE,"general"}</definedName>
    <definedName name="hthdrf" localSheetId="14" hidden="1">{"TAB1",#N/A,TRUE,"GENERAL";"TAB2",#N/A,TRUE,"GENERAL";"TAB3",#N/A,TRUE,"GENERAL";"TAB4",#N/A,TRUE,"GENERAL";"TAB5",#N/A,TRUE,"GENERAL"}</definedName>
    <definedName name="hthdrf" localSheetId="6" hidden="1">{"TAB1",#N/A,TRUE,"GENERAL";"TAB2",#N/A,TRUE,"GENERAL";"TAB3",#N/A,TRUE,"GENERAL";"TAB4",#N/A,TRUE,"GENERAL";"TAB5",#N/A,TRUE,"GENERAL"}</definedName>
    <definedName name="hthdrf" localSheetId="10" hidden="1">{"TAB1",#N/A,TRUE,"GENERAL";"TAB2",#N/A,TRUE,"GENERAL";"TAB3",#N/A,TRUE,"GENERAL";"TAB4",#N/A,TRUE,"GENERAL";"TAB5",#N/A,TRUE,"GENERAL"}</definedName>
    <definedName name="hthdrf" hidden="1">{"TAB1",#N/A,TRUE,"GENERAL";"TAB2",#N/A,TRUE,"GENERAL";"TAB3",#N/A,TRUE,"GENERAL";"TAB4",#N/A,TRUE,"GENERAL";"TAB5",#N/A,TRUE,"GENERAL"}</definedName>
    <definedName name="htryrt7" localSheetId="14" hidden="1">{"via1",#N/A,TRUE,"general";"via2",#N/A,TRUE,"general";"via3",#N/A,TRUE,"general"}</definedName>
    <definedName name="htryrt7" localSheetId="6" hidden="1">{"via1",#N/A,TRUE,"general";"via2",#N/A,TRUE,"general";"via3",#N/A,TRUE,"general"}</definedName>
    <definedName name="htryrt7" localSheetId="10" hidden="1">{"via1",#N/A,TRUE,"general";"via2",#N/A,TRUE,"general";"via3",#N/A,TRUE,"general"}</definedName>
    <definedName name="htryrt7" hidden="1">{"via1",#N/A,TRUE,"general";"via2",#N/A,TRUE,"general";"via3",#N/A,TRUE,"general"}</definedName>
    <definedName name="hyhjop" localSheetId="14" hidden="1">{"TAB1",#N/A,TRUE,"GENERAL";"TAB2",#N/A,TRUE,"GENERAL";"TAB3",#N/A,TRUE,"GENERAL";"TAB4",#N/A,TRUE,"GENERAL";"TAB5",#N/A,TRUE,"GENERAL"}</definedName>
    <definedName name="hyhjop" localSheetId="6" hidden="1">{"TAB1",#N/A,TRUE,"GENERAL";"TAB2",#N/A,TRUE,"GENERAL";"TAB3",#N/A,TRUE,"GENERAL";"TAB4",#N/A,TRUE,"GENERAL";"TAB5",#N/A,TRUE,"GENERAL"}</definedName>
    <definedName name="hyhjop" localSheetId="10" hidden="1">{"TAB1",#N/A,TRUE,"GENERAL";"TAB2",#N/A,TRUE,"GENERAL";"TAB3",#N/A,TRUE,"GENERAL";"TAB4",#N/A,TRUE,"GENERAL";"TAB5",#N/A,TRUE,"GENERAL"}</definedName>
    <definedName name="hyhjop" hidden="1">{"TAB1",#N/A,TRUE,"GENERAL";"TAB2",#N/A,TRUE,"GENERAL";"TAB3",#N/A,TRUE,"GENERAL";"TAB4",#N/A,TRUE,"GENERAL";"TAB5",#N/A,TRUE,"GENERAL"}</definedName>
    <definedName name="hyhyh" localSheetId="14" hidden="1">{"TAB1",#N/A,TRUE,"GENERAL";"TAB2",#N/A,TRUE,"GENERAL";"TAB3",#N/A,TRUE,"GENERAL";"TAB4",#N/A,TRUE,"GENERAL";"TAB5",#N/A,TRUE,"GENERAL"}</definedName>
    <definedName name="hyhyh" localSheetId="6" hidden="1">{"TAB1",#N/A,TRUE,"GENERAL";"TAB2",#N/A,TRUE,"GENERAL";"TAB3",#N/A,TRUE,"GENERAL";"TAB4",#N/A,TRUE,"GENERAL";"TAB5",#N/A,TRUE,"GENERAL"}</definedName>
    <definedName name="hyhyh" localSheetId="10" hidden="1">{"TAB1",#N/A,TRUE,"GENERAL";"TAB2",#N/A,TRUE,"GENERAL";"TAB3",#N/A,TRUE,"GENERAL";"TAB4",#N/A,TRUE,"GENERAL";"TAB5",#N/A,TRUE,"GENERAL"}</definedName>
    <definedName name="hyhyh" hidden="1">{"TAB1",#N/A,TRUE,"GENERAL";"TAB2",#N/A,TRUE,"GENERAL";"TAB3",#N/A,TRUE,"GENERAL";"TAB4",#N/A,TRUE,"GENERAL";"TAB5",#N/A,TRUE,"GENERAL"}</definedName>
    <definedName name="hytirs" localSheetId="14" hidden="1">{"via1",#N/A,TRUE,"general";"via2",#N/A,TRUE,"general";"via3",#N/A,TRUE,"general"}</definedName>
    <definedName name="hytirs" localSheetId="6" hidden="1">{"via1",#N/A,TRUE,"general";"via2",#N/A,TRUE,"general";"via3",#N/A,TRUE,"general"}</definedName>
    <definedName name="hytirs" localSheetId="10" hidden="1">{"via1",#N/A,TRUE,"general";"via2",#N/A,TRUE,"general";"via3",#N/A,TRUE,"general"}</definedName>
    <definedName name="hytirs" hidden="1">{"via1",#N/A,TRUE,"general";"via2",#N/A,TRUE,"general";"via3",#N/A,TRUE,"general"}</definedName>
    <definedName name="I" localSheetId="14">#REF!</definedName>
    <definedName name="I" localSheetId="6">#REF!</definedName>
    <definedName name="I" localSheetId="10">#REF!</definedName>
    <definedName name="I" localSheetId="5">#REF!</definedName>
    <definedName name="I" localSheetId="3">#REF!</definedName>
    <definedName name="I" localSheetId="4">#REF!</definedName>
    <definedName name="I">#REF!</definedName>
    <definedName name="i8i" localSheetId="14" hidden="1">{"TAB1",#N/A,TRUE,"GENERAL";"TAB2",#N/A,TRUE,"GENERAL";"TAB3",#N/A,TRUE,"GENERAL";"TAB4",#N/A,TRUE,"GENERAL";"TAB5",#N/A,TRUE,"GENERAL"}</definedName>
    <definedName name="i8i" localSheetId="6" hidden="1">{"TAB1",#N/A,TRUE,"GENERAL";"TAB2",#N/A,TRUE,"GENERAL";"TAB3",#N/A,TRUE,"GENERAL";"TAB4",#N/A,TRUE,"GENERAL";"TAB5",#N/A,TRUE,"GENERAL"}</definedName>
    <definedName name="i8i" localSheetId="10" hidden="1">{"TAB1",#N/A,TRUE,"GENERAL";"TAB2",#N/A,TRUE,"GENERAL";"TAB3",#N/A,TRUE,"GENERAL";"TAB4",#N/A,TRUE,"GENERAL";"TAB5",#N/A,TRUE,"GENERAL"}</definedName>
    <definedName name="i8i" hidden="1">{"TAB1",#N/A,TRUE,"GENERAL";"TAB2",#N/A,TRUE,"GENERAL";"TAB3",#N/A,TRUE,"GENERAL";"TAB4",#N/A,TRUE,"GENERAL";"TAB5",#N/A,TRUE,"GENERAL"}</definedName>
    <definedName name="ID" localSheetId="14">CANTIDADES!ERR</definedName>
    <definedName name="ID" localSheetId="6">'GRUPO MGA'!ERR</definedName>
    <definedName name="ID" localSheetId="10">INTERVENTORIA!ERR</definedName>
    <definedName name="ID">[0]!ERR</definedName>
    <definedName name="IF" localSheetId="14">'[61]A. P. U.'!#REF!</definedName>
    <definedName name="IF" localSheetId="10">'[62]A. P. U.'!#REF!</definedName>
    <definedName name="iglesia" localSheetId="14">#REF!</definedName>
    <definedName name="iglesia" localSheetId="15">#REF!</definedName>
    <definedName name="iglesia" localSheetId="6">#REF!</definedName>
    <definedName name="iglesia" localSheetId="10">#REF!</definedName>
    <definedName name="iglesia" localSheetId="5">#REF!</definedName>
    <definedName name="iglesia" localSheetId="3">#REF!</definedName>
    <definedName name="iglesia" localSheetId="4">#REF!</definedName>
    <definedName name="iglesia">#REF!</definedName>
    <definedName name="ii" localSheetId="14" hidden="1">{"TAB1",#N/A,TRUE,"GENERAL";"TAB2",#N/A,TRUE,"GENERAL";"TAB3",#N/A,TRUE,"GENERAL";"TAB4",#N/A,TRUE,"GENERAL";"TAB5",#N/A,TRUE,"GENERAL"}</definedName>
    <definedName name="ii" localSheetId="6" hidden="1">{"TAB1",#N/A,TRUE,"GENERAL";"TAB2",#N/A,TRUE,"GENERAL";"TAB3",#N/A,TRUE,"GENERAL";"TAB4",#N/A,TRUE,"GENERAL";"TAB5",#N/A,TRUE,"GENERAL"}</definedName>
    <definedName name="ii" localSheetId="10" hidden="1">{"TAB1",#N/A,TRUE,"GENERAL";"TAB2",#N/A,TRUE,"GENERAL";"TAB3",#N/A,TRUE,"GENERAL";"TAB4",#N/A,TRUE,"GENERAL";"TAB5",#N/A,TRUE,"GENERAL"}</definedName>
    <definedName name="ii" hidden="1">{"TAB1",#N/A,TRUE,"GENERAL";"TAB2",#N/A,TRUE,"GENERAL";"TAB3",#N/A,TRUE,"GENERAL";"TAB4",#N/A,TRUE,"GENERAL";"TAB5",#N/A,TRUE,"GENERAL"}</definedName>
    <definedName name="iii" localSheetId="14" hidden="1">{"via1",#N/A,TRUE,"general";"via2",#N/A,TRUE,"general";"via3",#N/A,TRUE,"general"}</definedName>
    <definedName name="iii" localSheetId="6" hidden="1">{"via1",#N/A,TRUE,"general";"via2",#N/A,TRUE,"general";"via3",#N/A,TRUE,"general"}</definedName>
    <definedName name="iii" localSheetId="10" hidden="1">{"via1",#N/A,TRUE,"general";"via2",#N/A,TRUE,"general";"via3",#N/A,TRUE,"general"}</definedName>
    <definedName name="iii" hidden="1">{"via1",#N/A,TRUE,"general";"via2",#N/A,TRUE,"general";"via3",#N/A,TRUE,"general"}</definedName>
    <definedName name="iiii" localSheetId="14" hidden="1">{"via1",#N/A,TRUE,"general";"via2",#N/A,TRUE,"general";"via3",#N/A,TRUE,"general"}</definedName>
    <definedName name="iiii" localSheetId="6" hidden="1">{"via1",#N/A,TRUE,"general";"via2",#N/A,TRUE,"general";"via3",#N/A,TRUE,"general"}</definedName>
    <definedName name="iiii" localSheetId="10" hidden="1">{"via1",#N/A,TRUE,"general";"via2",#N/A,TRUE,"general";"via3",#N/A,TRUE,"general"}</definedName>
    <definedName name="iiii" hidden="1">{"via1",#N/A,TRUE,"general";"via2",#N/A,TRUE,"general";"via3",#N/A,TRUE,"general"}</definedName>
    <definedName name="iiiiiiik" localSheetId="14" hidden="1">{"via1",#N/A,TRUE,"general";"via2",#N/A,TRUE,"general";"via3",#N/A,TRUE,"general"}</definedName>
    <definedName name="iiiiiiik" localSheetId="6" hidden="1">{"via1",#N/A,TRUE,"general";"via2",#N/A,TRUE,"general";"via3",#N/A,TRUE,"general"}</definedName>
    <definedName name="iiiiiiik" localSheetId="10" hidden="1">{"via1",#N/A,TRUE,"general";"via2",#N/A,TRUE,"general";"via3",#N/A,TRUE,"general"}</definedName>
    <definedName name="iiiiiiik" hidden="1">{"via1",#N/A,TRUE,"general";"via2",#N/A,TRUE,"general";"via3",#N/A,TRUE,"general"}</definedName>
    <definedName name="iiiiuh" localSheetId="14" hidden="1">{"TAB1",#N/A,TRUE,"GENERAL";"TAB2",#N/A,TRUE,"GENERAL";"TAB3",#N/A,TRUE,"GENERAL";"TAB4",#N/A,TRUE,"GENERAL";"TAB5",#N/A,TRUE,"GENERAL"}</definedName>
    <definedName name="iiiiuh" localSheetId="6" hidden="1">{"TAB1",#N/A,TRUE,"GENERAL";"TAB2",#N/A,TRUE,"GENERAL";"TAB3",#N/A,TRUE,"GENERAL";"TAB4",#N/A,TRUE,"GENERAL";"TAB5",#N/A,TRUE,"GENERAL"}</definedName>
    <definedName name="iiiiuh" localSheetId="10" hidden="1">{"TAB1",#N/A,TRUE,"GENERAL";"TAB2",#N/A,TRUE,"GENERAL";"TAB3",#N/A,TRUE,"GENERAL";"TAB4",#N/A,TRUE,"GENERAL";"TAB5",#N/A,TRUE,"GENERAL"}</definedName>
    <definedName name="iiiiuh" hidden="1">{"TAB1",#N/A,TRUE,"GENERAL";"TAB2",#N/A,TRUE,"GENERAL";"TAB3",#N/A,TRUE,"GENERAL";"TAB4",#N/A,TRUE,"GENERAL";"TAB5",#N/A,TRUE,"GENERAL"}</definedName>
    <definedName name="iktgvfmu" localSheetId="14" hidden="1">{"TAB1",#N/A,TRUE,"GENERAL";"TAB2",#N/A,TRUE,"GENERAL";"TAB3",#N/A,TRUE,"GENERAL";"TAB4",#N/A,TRUE,"GENERAL";"TAB5",#N/A,TRUE,"GENERAL"}</definedName>
    <definedName name="iktgvfmu" localSheetId="6" hidden="1">{"TAB1",#N/A,TRUE,"GENERAL";"TAB2",#N/A,TRUE,"GENERAL";"TAB3",#N/A,TRUE,"GENERAL";"TAB4",#N/A,TRUE,"GENERAL";"TAB5",#N/A,TRUE,"GENERAL"}</definedName>
    <definedName name="iktgvfmu" localSheetId="10" hidden="1">{"TAB1",#N/A,TRUE,"GENERAL";"TAB2",#N/A,TRUE,"GENERAL";"TAB3",#N/A,TRUE,"GENERAL";"TAB4",#N/A,TRUE,"GENERAL";"TAB5",#N/A,TRUE,"GENERAL"}</definedName>
    <definedName name="iktgvfmu" hidden="1">{"TAB1",#N/A,TRUE,"GENERAL";"TAB2",#N/A,TRUE,"GENERAL";"TAB3",#N/A,TRUE,"GENERAL";"TAB4",#N/A,TRUE,"GENERAL";"TAB5",#N/A,TRUE,"GENERAL"}</definedName>
    <definedName name="IMP" localSheetId="14">[13]otros!$C$3</definedName>
    <definedName name="IMP" localSheetId="10">[14]otros!$C$3</definedName>
    <definedName name="IMP">[15]otros!$C$3</definedName>
    <definedName name="INDICE" localSheetId="14">#REF!</definedName>
    <definedName name="INDICE" localSheetId="6">#REF!</definedName>
    <definedName name="INDICE" localSheetId="10">#REF!</definedName>
    <definedName name="INDICE" localSheetId="5">#REF!</definedName>
    <definedName name="INDICE" localSheetId="3">#REF!</definedName>
    <definedName name="INDICE" localSheetId="4">#REF!</definedName>
    <definedName name="INDICE">#REF!</definedName>
    <definedName name="inf" localSheetId="14">#REF!</definedName>
    <definedName name="inf" localSheetId="15">#REF!</definedName>
    <definedName name="inf" localSheetId="6">#REF!</definedName>
    <definedName name="inf" localSheetId="10">#REF!</definedName>
    <definedName name="inf" localSheetId="5">#REF!</definedName>
    <definedName name="inf" localSheetId="3">#REF!</definedName>
    <definedName name="inf" localSheetId="4">#REF!</definedName>
    <definedName name="inf">#REF!</definedName>
    <definedName name="informe" localSheetId="14">#REF!</definedName>
    <definedName name="informe" localSheetId="15">#REF!</definedName>
    <definedName name="informe" localSheetId="6">#REF!</definedName>
    <definedName name="informe" localSheetId="10">#REF!</definedName>
    <definedName name="informe" localSheetId="5">#REF!</definedName>
    <definedName name="informe" localSheetId="3">#REF!</definedName>
    <definedName name="informe" localSheetId="4">#REF!</definedName>
    <definedName name="informe">#REF!</definedName>
    <definedName name="Inicio" localSheetId="14">[29]BASES!$E$26</definedName>
    <definedName name="Inicio" localSheetId="10">[30]BASES!$E$26</definedName>
    <definedName name="Inicio">[31]BASES!$E$26</definedName>
    <definedName name="INSU" localSheetId="14">[63]INSUMOS!$A$1:$E$65536</definedName>
    <definedName name="INSU" localSheetId="10">[64]INSUMOS!$A$1:$E$65536</definedName>
    <definedName name="INSU">[64]INSUMOS!$A$1:$E$65536</definedName>
    <definedName name="INSUMOS">#N/A</definedName>
    <definedName name="Insumos_basicos" localSheetId="14">#REF!</definedName>
    <definedName name="Insumos_basicos" localSheetId="6">#REF!</definedName>
    <definedName name="Insumos_basicos" localSheetId="10">#REF!</definedName>
    <definedName name="Insumos_basicos" localSheetId="5">#REF!</definedName>
    <definedName name="Insumos_basicos" localSheetId="3">#REF!</definedName>
    <definedName name="Insumos_basicos" localSheetId="4">#REF!</definedName>
    <definedName name="Insumos_basicos">#REF!</definedName>
    <definedName name="InTap">[10]Interc.tapones!$E$1:$E$65536</definedName>
    <definedName name="Interruptor_Doble" localSheetId="14">'[19]LISTADO DE MATERIALES Y EQUIPOS'!$B$116</definedName>
    <definedName name="Interruptor_Doble" localSheetId="10">'[20]LISTADO DE MATERIALES Y EQUIPOS'!$B$116</definedName>
    <definedName name="Interruptor_Doble">'[21]LISTADO DE MATERIALES Y EQUIPOS'!$B$116</definedName>
    <definedName name="Interruptor_sencillo" localSheetId="14">'[19]LISTADO DE MATERIALES Y EQUIPOS'!$B$115</definedName>
    <definedName name="Interruptor_sencillo" localSheetId="10">'[20]LISTADO DE MATERIALES Y EQUIPOS'!$B$115</definedName>
    <definedName name="Interruptor_sencillo">'[21]LISTADO DE MATERIALES Y EQUIPOS'!$B$115</definedName>
    <definedName name="IntVal">'[10]Interc.válv.'!$E$1:$E$65536</definedName>
    <definedName name="INV_11" localSheetId="14">'[65]PR 1'!$A$2:$N$655</definedName>
    <definedName name="INV_11" localSheetId="10">'[66]PR 1'!$A$2:$N$655</definedName>
    <definedName name="INV_11">'[67]PR 1'!$A$2:$N$655</definedName>
    <definedName name="IOUHH" localSheetId="14">CANTIDADES!ERR</definedName>
    <definedName name="IOUHH" localSheetId="6">'GRUPO MGA'!ERR</definedName>
    <definedName name="IOUHH" localSheetId="10">INTERVENTORIA!ERR</definedName>
    <definedName name="IOUHH">[0]!ERR</definedName>
    <definedName name="ITEM" localSheetId="14">[55]BASE!$C$4:$H$255</definedName>
    <definedName name="ITEM" localSheetId="10">[56]BASE!$C$4:$H$255</definedName>
    <definedName name="ITEM">[57]BASE!$C$4:$H$255</definedName>
    <definedName name="ITEM1" localSheetId="14">#REF!</definedName>
    <definedName name="ITEM1" localSheetId="6">#REF!</definedName>
    <definedName name="ITEM1" localSheetId="10">#REF!</definedName>
    <definedName name="ITEM1" localSheetId="5">#REF!</definedName>
    <definedName name="ITEM1" localSheetId="3">#REF!</definedName>
    <definedName name="ITEM1" localSheetId="4">#REF!</definedName>
    <definedName name="ITEM1">#REF!</definedName>
    <definedName name="ITEM15" localSheetId="14">#REF!</definedName>
    <definedName name="ITEM15" localSheetId="6">#REF!</definedName>
    <definedName name="ITEM15" localSheetId="10">#REF!</definedName>
    <definedName name="ITEM15" localSheetId="5">#REF!</definedName>
    <definedName name="ITEM15" localSheetId="3">#REF!</definedName>
    <definedName name="ITEM15" localSheetId="4">#REF!</definedName>
    <definedName name="ITEM15">#REF!</definedName>
    <definedName name="ITEM2" localSheetId="14">#REF!</definedName>
    <definedName name="ITEM2" localSheetId="6">#REF!</definedName>
    <definedName name="ITEM2" localSheetId="10">#REF!</definedName>
    <definedName name="ITEM2" localSheetId="5">#REF!</definedName>
    <definedName name="ITEM2" localSheetId="3">#REF!</definedName>
    <definedName name="ITEM2" localSheetId="4">#REF!</definedName>
    <definedName name="ITEM2">#REF!</definedName>
    <definedName name="item210.3" localSheetId="14">#REF!</definedName>
    <definedName name="item210.3" localSheetId="6">#REF!</definedName>
    <definedName name="item210.3" localSheetId="10">#REF!</definedName>
    <definedName name="item210.3" localSheetId="5">#REF!</definedName>
    <definedName name="item210.3" localSheetId="3">#REF!</definedName>
    <definedName name="item210.3" localSheetId="4">#REF!</definedName>
    <definedName name="item210.3">#REF!</definedName>
    <definedName name="item230.1" localSheetId="14">#REF!</definedName>
    <definedName name="item230.1" localSheetId="6">#REF!</definedName>
    <definedName name="item230.1" localSheetId="10">#REF!</definedName>
    <definedName name="item230.1" localSheetId="5">#REF!</definedName>
    <definedName name="item230.1" localSheetId="3">#REF!</definedName>
    <definedName name="item230.1" localSheetId="4">#REF!</definedName>
    <definedName name="item230.1">#REF!</definedName>
    <definedName name="ITEM3" localSheetId="14">#REF!</definedName>
    <definedName name="ITEM3" localSheetId="6">#REF!</definedName>
    <definedName name="ITEM3" localSheetId="10">#REF!</definedName>
    <definedName name="ITEM3" localSheetId="5">#REF!</definedName>
    <definedName name="ITEM3" localSheetId="3">#REF!</definedName>
    <definedName name="ITEM3" localSheetId="4">#REF!</definedName>
    <definedName name="ITEM3">#REF!</definedName>
    <definedName name="item310" localSheetId="14">#REF!</definedName>
    <definedName name="item310" localSheetId="6">#REF!</definedName>
    <definedName name="item310" localSheetId="10">#REF!</definedName>
    <definedName name="item310" localSheetId="5">#REF!</definedName>
    <definedName name="item310" localSheetId="3">#REF!</definedName>
    <definedName name="item310" localSheetId="4">#REF!</definedName>
    <definedName name="item310">#REF!</definedName>
    <definedName name="item320.2" localSheetId="14">#REF!</definedName>
    <definedName name="item320.2" localSheetId="6">#REF!</definedName>
    <definedName name="item320.2" localSheetId="10">#REF!</definedName>
    <definedName name="item320.2" localSheetId="5">#REF!</definedName>
    <definedName name="item320.2" localSheetId="3">#REF!</definedName>
    <definedName name="item320.2" localSheetId="4">#REF!</definedName>
    <definedName name="item320.2">#REF!</definedName>
    <definedName name="item330.1" localSheetId="14">#REF!</definedName>
    <definedName name="item330.1" localSheetId="6">#REF!</definedName>
    <definedName name="item330.1" localSheetId="10">#REF!</definedName>
    <definedName name="item330.1" localSheetId="5">#REF!</definedName>
    <definedName name="item330.1" localSheetId="3">#REF!</definedName>
    <definedName name="item330.1" localSheetId="4">#REF!</definedName>
    <definedName name="item330.1">#REF!</definedName>
    <definedName name="item420" localSheetId="14">#REF!</definedName>
    <definedName name="item420" localSheetId="6">#REF!</definedName>
    <definedName name="item420" localSheetId="10">#REF!</definedName>
    <definedName name="item420" localSheetId="5">#REF!</definedName>
    <definedName name="item420" localSheetId="3">#REF!</definedName>
    <definedName name="item420" localSheetId="4">#REF!</definedName>
    <definedName name="item420">#REF!</definedName>
    <definedName name="item450.2P" localSheetId="14">#REF!</definedName>
    <definedName name="item450.2P" localSheetId="6">#REF!</definedName>
    <definedName name="item450.2P" localSheetId="10">#REF!</definedName>
    <definedName name="item450.2P" localSheetId="5">#REF!</definedName>
    <definedName name="item450.2P" localSheetId="3">#REF!</definedName>
    <definedName name="item450.2P" localSheetId="4">#REF!</definedName>
    <definedName name="item450.2P">#REF!</definedName>
    <definedName name="item600.1" localSheetId="14">#REF!</definedName>
    <definedName name="item600.1" localSheetId="6">#REF!</definedName>
    <definedName name="item600.1" localSheetId="10">#REF!</definedName>
    <definedName name="item600.1" localSheetId="5">#REF!</definedName>
    <definedName name="item600.1" localSheetId="3">#REF!</definedName>
    <definedName name="item600.1" localSheetId="4">#REF!</definedName>
    <definedName name="item600.1">#REF!</definedName>
    <definedName name="item610.1" localSheetId="14">#REF!</definedName>
    <definedName name="item610.1" localSheetId="6">#REF!</definedName>
    <definedName name="item610.1" localSheetId="10">#REF!</definedName>
    <definedName name="item610.1" localSheetId="5">#REF!</definedName>
    <definedName name="item610.1" localSheetId="3">#REF!</definedName>
    <definedName name="item610.1" localSheetId="4">#REF!</definedName>
    <definedName name="item610.1">#REF!</definedName>
    <definedName name="item610.2" localSheetId="14">#REF!</definedName>
    <definedName name="item610.2" localSheetId="6">#REF!</definedName>
    <definedName name="item610.2" localSheetId="10">#REF!</definedName>
    <definedName name="item610.2" localSheetId="5">#REF!</definedName>
    <definedName name="item610.2" localSheetId="3">#REF!</definedName>
    <definedName name="item610.2" localSheetId="4">#REF!</definedName>
    <definedName name="item610.2">#REF!</definedName>
    <definedName name="item630.4" localSheetId="14">#REF!</definedName>
    <definedName name="item630.4" localSheetId="6">#REF!</definedName>
    <definedName name="item630.4" localSheetId="10">#REF!</definedName>
    <definedName name="item630.4" localSheetId="5">#REF!</definedName>
    <definedName name="item630.4" localSheetId="3">#REF!</definedName>
    <definedName name="item630.4" localSheetId="4">#REF!</definedName>
    <definedName name="item630.4">#REF!</definedName>
    <definedName name="item630.6" localSheetId="14">#REF!</definedName>
    <definedName name="item630.6" localSheetId="6">#REF!</definedName>
    <definedName name="item630.6" localSheetId="10">#REF!</definedName>
    <definedName name="item630.6" localSheetId="5">#REF!</definedName>
    <definedName name="item630.6" localSheetId="3">#REF!</definedName>
    <definedName name="item630.6" localSheetId="4">#REF!</definedName>
    <definedName name="item630.6">#REF!</definedName>
    <definedName name="item630.7" localSheetId="14">#REF!</definedName>
    <definedName name="item630.7" localSheetId="6">#REF!</definedName>
    <definedName name="item630.7" localSheetId="10">#REF!</definedName>
    <definedName name="item630.7" localSheetId="5">#REF!</definedName>
    <definedName name="item630.7" localSheetId="3">#REF!</definedName>
    <definedName name="item630.7" localSheetId="4">#REF!</definedName>
    <definedName name="item630.7">#REF!</definedName>
    <definedName name="item640.3" localSheetId="14">#REF!</definedName>
    <definedName name="item640.3" localSheetId="6">#REF!</definedName>
    <definedName name="item640.3" localSheetId="10">#REF!</definedName>
    <definedName name="item640.3" localSheetId="5">#REF!</definedName>
    <definedName name="item640.3" localSheetId="3">#REF!</definedName>
    <definedName name="item640.3" localSheetId="4">#REF!</definedName>
    <definedName name="item640.3">#REF!</definedName>
    <definedName name="item661" localSheetId="14">#REF!</definedName>
    <definedName name="item661" localSheetId="6">#REF!</definedName>
    <definedName name="item661" localSheetId="10">#REF!</definedName>
    <definedName name="item661" localSheetId="5">#REF!</definedName>
    <definedName name="item661" localSheetId="3">#REF!</definedName>
    <definedName name="item661" localSheetId="4">#REF!</definedName>
    <definedName name="item661">#REF!</definedName>
    <definedName name="item671" localSheetId="14">#REF!</definedName>
    <definedName name="item671" localSheetId="6">#REF!</definedName>
    <definedName name="item671" localSheetId="10">#REF!</definedName>
    <definedName name="item671" localSheetId="5">#REF!</definedName>
    <definedName name="item671" localSheetId="3">#REF!</definedName>
    <definedName name="item671" localSheetId="4">#REF!</definedName>
    <definedName name="item671">#REF!</definedName>
    <definedName name="item673.1" localSheetId="14">#REF!</definedName>
    <definedName name="item673.1" localSheetId="6">#REF!</definedName>
    <definedName name="item673.1" localSheetId="10">#REF!</definedName>
    <definedName name="item673.1" localSheetId="5">#REF!</definedName>
    <definedName name="item673.1" localSheetId="3">#REF!</definedName>
    <definedName name="item673.1" localSheetId="4">#REF!</definedName>
    <definedName name="item673.1">#REF!</definedName>
    <definedName name="item673.3" localSheetId="14">#REF!</definedName>
    <definedName name="item673.3" localSheetId="6">#REF!</definedName>
    <definedName name="item673.3" localSheetId="10">#REF!</definedName>
    <definedName name="item673.3" localSheetId="5">#REF!</definedName>
    <definedName name="item673.3" localSheetId="3">#REF!</definedName>
    <definedName name="item673.3" localSheetId="4">#REF!</definedName>
    <definedName name="item673.3">#REF!</definedName>
    <definedName name="item681" localSheetId="14">#REF!</definedName>
    <definedName name="item681" localSheetId="6">#REF!</definedName>
    <definedName name="item681" localSheetId="10">#REF!</definedName>
    <definedName name="item681" localSheetId="5">#REF!</definedName>
    <definedName name="item681" localSheetId="3">#REF!</definedName>
    <definedName name="item681" localSheetId="4">#REF!</definedName>
    <definedName name="item681">#REF!</definedName>
    <definedName name="item700.1" localSheetId="14">#REF!</definedName>
    <definedName name="item700.1" localSheetId="6">#REF!</definedName>
    <definedName name="item700.1" localSheetId="10">#REF!</definedName>
    <definedName name="item700.1" localSheetId="5">#REF!</definedName>
    <definedName name="item700.1" localSheetId="3">#REF!</definedName>
    <definedName name="item700.1" localSheetId="4">#REF!</definedName>
    <definedName name="item700.1">#REF!</definedName>
    <definedName name="item710.1" localSheetId="14">#REF!</definedName>
    <definedName name="item710.1" localSheetId="6">#REF!</definedName>
    <definedName name="item710.1" localSheetId="10">#REF!</definedName>
    <definedName name="item710.1" localSheetId="5">#REF!</definedName>
    <definedName name="item710.1" localSheetId="3">#REF!</definedName>
    <definedName name="item710.1" localSheetId="4">#REF!</definedName>
    <definedName name="item710.1">#REF!</definedName>
    <definedName name="item710.2" localSheetId="14">#REF!</definedName>
    <definedName name="item710.2" localSheetId="6">#REF!</definedName>
    <definedName name="item710.2" localSheetId="10">#REF!</definedName>
    <definedName name="item710.2" localSheetId="5">#REF!</definedName>
    <definedName name="item710.2" localSheetId="3">#REF!</definedName>
    <definedName name="item710.2" localSheetId="4">#REF!</definedName>
    <definedName name="item710.2">#REF!</definedName>
    <definedName name="item730.1" localSheetId="14">#REF!</definedName>
    <definedName name="item730.1" localSheetId="6">#REF!</definedName>
    <definedName name="item730.1" localSheetId="10">#REF!</definedName>
    <definedName name="item730.1" localSheetId="5">#REF!</definedName>
    <definedName name="item730.1" localSheetId="3">#REF!</definedName>
    <definedName name="item730.1" localSheetId="4">#REF!</definedName>
    <definedName name="item730.1">#REF!</definedName>
    <definedName name="item730.2" localSheetId="14">#REF!</definedName>
    <definedName name="item730.2" localSheetId="6">#REF!</definedName>
    <definedName name="item730.2" localSheetId="10">#REF!</definedName>
    <definedName name="item730.2" localSheetId="5">#REF!</definedName>
    <definedName name="item730.2" localSheetId="3">#REF!</definedName>
    <definedName name="item730.2" localSheetId="4">#REF!</definedName>
    <definedName name="item730.2">#REF!</definedName>
    <definedName name="item730.2.4" localSheetId="14">#REF!</definedName>
    <definedName name="item730.2.4" localSheetId="6">#REF!</definedName>
    <definedName name="item730.2.4" localSheetId="10">#REF!</definedName>
    <definedName name="item730.2.4" localSheetId="5">#REF!</definedName>
    <definedName name="item730.2.4" localSheetId="3">#REF!</definedName>
    <definedName name="item730.2.4" localSheetId="4">#REF!</definedName>
    <definedName name="item730.2.4">#REF!</definedName>
    <definedName name="item900.2" localSheetId="14">#REF!</definedName>
    <definedName name="item900.2" localSheetId="6">#REF!</definedName>
    <definedName name="item900.2" localSheetId="10">#REF!</definedName>
    <definedName name="item900.2" localSheetId="5">#REF!</definedName>
    <definedName name="item900.2" localSheetId="3">#REF!</definedName>
    <definedName name="item900.2" localSheetId="4">#REF!</definedName>
    <definedName name="item900.2">#REF!</definedName>
    <definedName name="ItemCodos" localSheetId="14">#REF!</definedName>
    <definedName name="ItemCodos" localSheetId="6">#REF!</definedName>
    <definedName name="ItemCodos" localSheetId="10">#REF!</definedName>
    <definedName name="ItemCodos" localSheetId="5">#REF!</definedName>
    <definedName name="ItemCodos" localSheetId="3">#REF!</definedName>
    <definedName name="ItemCodos" localSheetId="4">#REF!</definedName>
    <definedName name="ItemCodos">#REF!</definedName>
    <definedName name="IUI" localSheetId="14" hidden="1">{"TAB1",#N/A,TRUE,"GENERAL";"TAB2",#N/A,TRUE,"GENERAL";"TAB3",#N/A,TRUE,"GENERAL";"TAB4",#N/A,TRUE,"GENERAL";"TAB5",#N/A,TRUE,"GENERAL"}</definedName>
    <definedName name="IUI" localSheetId="6" hidden="1">{"TAB1",#N/A,TRUE,"GENERAL";"TAB2",#N/A,TRUE,"GENERAL";"TAB3",#N/A,TRUE,"GENERAL";"TAB4",#N/A,TRUE,"GENERAL";"TAB5",#N/A,TRUE,"GENERAL"}</definedName>
    <definedName name="IUI" localSheetId="10" hidden="1">{"TAB1",#N/A,TRUE,"GENERAL";"TAB2",#N/A,TRUE,"GENERAL";"TAB3",#N/A,TRUE,"GENERAL";"TAB4",#N/A,TRUE,"GENERAL";"TAB5",#N/A,TRUE,"GENERAL"}</definedName>
    <definedName name="IUI" hidden="1">{"TAB1",#N/A,TRUE,"GENERAL";"TAB2",#N/A,TRUE,"GENERAL";"TAB3",#N/A,TRUE,"GENERAL";"TAB4",#N/A,TRUE,"GENERAL";"TAB5",#N/A,TRUE,"GENERAL"}</definedName>
    <definedName name="iuit7" localSheetId="14" hidden="1">{"TAB1",#N/A,TRUE,"GENERAL";"TAB2",#N/A,TRUE,"GENERAL";"TAB3",#N/A,TRUE,"GENERAL";"TAB4",#N/A,TRUE,"GENERAL";"TAB5",#N/A,TRUE,"GENERAL"}</definedName>
    <definedName name="iuit7" localSheetId="6" hidden="1">{"TAB1",#N/A,TRUE,"GENERAL";"TAB2",#N/A,TRUE,"GENERAL";"TAB3",#N/A,TRUE,"GENERAL";"TAB4",#N/A,TRUE,"GENERAL";"TAB5",#N/A,TRUE,"GENERAL"}</definedName>
    <definedName name="iuit7" localSheetId="10" hidden="1">{"TAB1",#N/A,TRUE,"GENERAL";"TAB2",#N/A,TRUE,"GENERAL";"TAB3",#N/A,TRUE,"GENERAL";"TAB4",#N/A,TRUE,"GENERAL";"TAB5",#N/A,TRUE,"GENERAL"}</definedName>
    <definedName name="iuit7" hidden="1">{"TAB1",#N/A,TRUE,"GENERAL";"TAB2",#N/A,TRUE,"GENERAL";"TAB3",#N/A,TRUE,"GENERAL";"TAB4",#N/A,TRUE,"GENERAL";"TAB5",#N/A,TRUE,"GENERAL"}</definedName>
    <definedName name="iul" localSheetId="14" hidden="1">{"via1",#N/A,TRUE,"general";"via2",#N/A,TRUE,"general";"via3",#N/A,TRUE,"general"}</definedName>
    <definedName name="iul" localSheetId="6" hidden="1">{"via1",#N/A,TRUE,"general";"via2",#N/A,TRUE,"general";"via3",#N/A,TRUE,"general"}</definedName>
    <definedName name="iul" localSheetId="10" hidden="1">{"via1",#N/A,TRUE,"general";"via2",#N/A,TRUE,"general";"via3",#N/A,TRUE,"general"}</definedName>
    <definedName name="iul" hidden="1">{"via1",#N/A,TRUE,"general";"via2",#N/A,TRUE,"general";"via3",#N/A,TRUE,"general"}</definedName>
    <definedName name="iuouio" localSheetId="14" hidden="1">{"via1",#N/A,TRUE,"general";"via2",#N/A,TRUE,"general";"via3",#N/A,TRUE,"general"}</definedName>
    <definedName name="iuouio" localSheetId="6" hidden="1">{"via1",#N/A,TRUE,"general";"via2",#N/A,TRUE,"general";"via3",#N/A,TRUE,"general"}</definedName>
    <definedName name="iuouio" localSheetId="10" hidden="1">{"via1",#N/A,TRUE,"general";"via2",#N/A,TRUE,"general";"via3",#N/A,TRUE,"general"}</definedName>
    <definedName name="iuouio" hidden="1">{"via1",#N/A,TRUE,"general";"via2",#N/A,TRUE,"general";"via3",#N/A,TRUE,"general"}</definedName>
    <definedName name="iuyi9" localSheetId="14" hidden="1">{"TAB1",#N/A,TRUE,"GENERAL";"TAB2",#N/A,TRUE,"GENERAL";"TAB3",#N/A,TRUE,"GENERAL";"TAB4",#N/A,TRUE,"GENERAL";"TAB5",#N/A,TRUE,"GENERAL"}</definedName>
    <definedName name="iuyi9" localSheetId="6" hidden="1">{"TAB1",#N/A,TRUE,"GENERAL";"TAB2",#N/A,TRUE,"GENERAL";"TAB3",#N/A,TRUE,"GENERAL";"TAB4",#N/A,TRUE,"GENERAL";"TAB5",#N/A,TRUE,"GENERAL"}</definedName>
    <definedName name="iuyi9" localSheetId="10" hidden="1">{"TAB1",#N/A,TRUE,"GENERAL";"TAB2",#N/A,TRUE,"GENERAL";"TAB3",#N/A,TRUE,"GENERAL";"TAB4",#N/A,TRUE,"GENERAL";"TAB5",#N/A,TRUE,"GENERAL"}</definedName>
    <definedName name="iuyi9" hidden="1">{"TAB1",#N/A,TRUE,"GENERAL";"TAB2",#N/A,TRUE,"GENERAL";"TAB3",#N/A,TRUE,"GENERAL";"TAB4",#N/A,TRUE,"GENERAL";"TAB5",#N/A,TRUE,"GENERAL"}</definedName>
    <definedName name="IVA" localSheetId="14">#REF!</definedName>
    <definedName name="IVA" localSheetId="6">#REF!</definedName>
    <definedName name="IVA" localSheetId="10">#REF!</definedName>
    <definedName name="IVA" localSheetId="5">#REF!</definedName>
    <definedName name="IVA" localSheetId="3">#REF!</definedName>
    <definedName name="IVA" localSheetId="4">#REF!</definedName>
    <definedName name="IVA">#REF!</definedName>
    <definedName name="iyuiuyi" localSheetId="14" hidden="1">{"via1",#N/A,TRUE,"general";"via2",#N/A,TRUE,"general";"via3",#N/A,TRUE,"general"}</definedName>
    <definedName name="iyuiuyi" localSheetId="6" hidden="1">{"via1",#N/A,TRUE,"general";"via2",#N/A,TRUE,"general";"via3",#N/A,TRUE,"general"}</definedName>
    <definedName name="iyuiuyi" localSheetId="10" hidden="1">{"via1",#N/A,TRUE,"general";"via2",#N/A,TRUE,"general";"via3",#N/A,TRUE,"general"}</definedName>
    <definedName name="iyuiuyi" hidden="1">{"via1",#N/A,TRUE,"general";"via2",#N/A,TRUE,"general";"via3",#N/A,TRUE,"general"}</definedName>
    <definedName name="j" localSheetId="14" hidden="1">{"TAB1",#N/A,TRUE,"GENERAL";"TAB2",#N/A,TRUE,"GENERAL";"TAB3",#N/A,TRUE,"GENERAL";"TAB4",#N/A,TRUE,"GENERAL";"TAB5",#N/A,TRUE,"GENERAL"}</definedName>
    <definedName name="j" localSheetId="6" hidden="1">{"TAB1",#N/A,TRUE,"GENERAL";"TAB2",#N/A,TRUE,"GENERAL";"TAB3",#N/A,TRUE,"GENERAL";"TAB4",#N/A,TRUE,"GENERAL";"TAB5",#N/A,TRUE,"GENERAL"}</definedName>
    <definedName name="j" localSheetId="10" hidden="1">{"TAB1",#N/A,TRUE,"GENERAL";"TAB2",#N/A,TRUE,"GENERAL";"TAB3",#N/A,TRUE,"GENERAL";"TAB4",#N/A,TRUE,"GENERAL";"TAB5",#N/A,TRUE,"GENERAL"}</definedName>
    <definedName name="j" hidden="1">{"TAB1",#N/A,TRUE,"GENERAL";"TAB2",#N/A,TRUE,"GENERAL";"TAB3",#N/A,TRUE,"GENERAL";"TAB4",#N/A,TRUE,"GENERAL";"TAB5",#N/A,TRUE,"GENERAL"}</definedName>
    <definedName name="jd" localSheetId="14" hidden="1">{"via1",#N/A,TRUE,"general";"via2",#N/A,TRUE,"general";"via3",#N/A,TRUE,"general"}</definedName>
    <definedName name="jd" localSheetId="6" hidden="1">{"via1",#N/A,TRUE,"general";"via2",#N/A,TRUE,"general";"via3",#N/A,TRUE,"general"}</definedName>
    <definedName name="jd" localSheetId="10" hidden="1">{"via1",#N/A,TRUE,"general";"via2",#N/A,TRUE,"general";"via3",#N/A,TRUE,"general"}</definedName>
    <definedName name="jd" hidden="1">{"via1",#N/A,TRUE,"general";"via2",#N/A,TRUE,"general";"via3",#N/A,TRUE,"general"}</definedName>
    <definedName name="jdh" localSheetId="14" hidden="1">{"TAB1",#N/A,TRUE,"GENERAL";"TAB2",#N/A,TRUE,"GENERAL";"TAB3",#N/A,TRUE,"GENERAL";"TAB4",#N/A,TRUE,"GENERAL";"TAB5",#N/A,TRUE,"GENERAL"}</definedName>
    <definedName name="jdh" localSheetId="6" hidden="1">{"TAB1",#N/A,TRUE,"GENERAL";"TAB2",#N/A,TRUE,"GENERAL";"TAB3",#N/A,TRUE,"GENERAL";"TAB4",#N/A,TRUE,"GENERAL";"TAB5",#N/A,TRUE,"GENERAL"}</definedName>
    <definedName name="jdh" localSheetId="10" hidden="1">{"TAB1",#N/A,TRUE,"GENERAL";"TAB2",#N/A,TRUE,"GENERAL";"TAB3",#N/A,TRUE,"GENERAL";"TAB4",#N/A,TRUE,"GENERAL";"TAB5",#N/A,TRUE,"GENERAL"}</definedName>
    <definedName name="jdh" hidden="1">{"TAB1",#N/A,TRUE,"GENERAL";"TAB2",#N/A,TRUE,"GENERAL";"TAB3",#N/A,TRUE,"GENERAL";"TAB4",#N/A,TRUE,"GENERAL";"TAB5",#N/A,TRUE,"GENERAL"}</definedName>
    <definedName name="jeytj" localSheetId="14" hidden="1">{"TAB1",#N/A,TRUE,"GENERAL";"TAB2",#N/A,TRUE,"GENERAL";"TAB3",#N/A,TRUE,"GENERAL";"TAB4",#N/A,TRUE,"GENERAL";"TAB5",#N/A,TRUE,"GENERAL"}</definedName>
    <definedName name="jeytj" localSheetId="6" hidden="1">{"TAB1",#N/A,TRUE,"GENERAL";"TAB2",#N/A,TRUE,"GENERAL";"TAB3",#N/A,TRUE,"GENERAL";"TAB4",#N/A,TRUE,"GENERAL";"TAB5",#N/A,TRUE,"GENERAL"}</definedName>
    <definedName name="jeytj" localSheetId="10" hidden="1">{"TAB1",#N/A,TRUE,"GENERAL";"TAB2",#N/A,TRUE,"GENERAL";"TAB3",#N/A,TRUE,"GENERAL";"TAB4",#N/A,TRUE,"GENERAL";"TAB5",#N/A,TRUE,"GENERAL"}</definedName>
    <definedName name="jeytj" hidden="1">{"TAB1",#N/A,TRUE,"GENERAL";"TAB2",#N/A,TRUE,"GENERAL";"TAB3",#N/A,TRUE,"GENERAL";"TAB4",#N/A,TRUE,"GENERAL";"TAB5",#N/A,TRUE,"GENERAL"}</definedName>
    <definedName name="jfhjfrt" localSheetId="14" hidden="1">{"TAB1",#N/A,TRUE,"GENERAL";"TAB2",#N/A,TRUE,"GENERAL";"TAB3",#N/A,TRUE,"GENERAL";"TAB4",#N/A,TRUE,"GENERAL";"TAB5",#N/A,TRUE,"GENERAL"}</definedName>
    <definedName name="jfhjfrt" localSheetId="6" hidden="1">{"TAB1",#N/A,TRUE,"GENERAL";"TAB2",#N/A,TRUE,"GENERAL";"TAB3",#N/A,TRUE,"GENERAL";"TAB4",#N/A,TRUE,"GENERAL";"TAB5",#N/A,TRUE,"GENERAL"}</definedName>
    <definedName name="jfhjfrt" localSheetId="10" hidden="1">{"TAB1",#N/A,TRUE,"GENERAL";"TAB2",#N/A,TRUE,"GENERAL";"TAB3",#N/A,TRUE,"GENERAL";"TAB4",#N/A,TRUE,"GENERAL";"TAB5",#N/A,TRUE,"GENERAL"}</definedName>
    <definedName name="jfhjfrt" hidden="1">{"TAB1",#N/A,TRUE,"GENERAL";"TAB2",#N/A,TRUE,"GENERAL";"TAB3",#N/A,TRUE,"GENERAL";"TAB4",#N/A,TRUE,"GENERAL";"TAB5",#N/A,TRUE,"GENERAL"}</definedName>
    <definedName name="jgfj" localSheetId="14" hidden="1">{"via1",#N/A,TRUE,"general";"via2",#N/A,TRUE,"general";"via3",#N/A,TRUE,"general"}</definedName>
    <definedName name="jgfj" localSheetId="6" hidden="1">{"via1",#N/A,TRUE,"general";"via2",#N/A,TRUE,"general";"via3",#N/A,TRUE,"general"}</definedName>
    <definedName name="jgfj" localSheetId="10" hidden="1">{"via1",#N/A,TRUE,"general";"via2",#N/A,TRUE,"general";"via3",#N/A,TRUE,"general"}</definedName>
    <definedName name="jgfj" hidden="1">{"via1",#N/A,TRUE,"general";"via2",#N/A,TRUE,"general";"via3",#N/A,TRUE,"general"}</definedName>
    <definedName name="jghj" localSheetId="14" hidden="1">{"TAB1",#N/A,TRUE,"GENERAL";"TAB2",#N/A,TRUE,"GENERAL";"TAB3",#N/A,TRUE,"GENERAL";"TAB4",#N/A,TRUE,"GENERAL";"TAB5",#N/A,TRUE,"GENERAL"}</definedName>
    <definedName name="jghj" localSheetId="6" hidden="1">{"TAB1",#N/A,TRUE,"GENERAL";"TAB2",#N/A,TRUE,"GENERAL";"TAB3",#N/A,TRUE,"GENERAL";"TAB4",#N/A,TRUE,"GENERAL";"TAB5",#N/A,TRUE,"GENERAL"}</definedName>
    <definedName name="jghj" localSheetId="10" hidden="1">{"TAB1",#N/A,TRUE,"GENERAL";"TAB2",#N/A,TRUE,"GENERAL";"TAB3",#N/A,TRUE,"GENERAL";"TAB4",#N/A,TRUE,"GENERAL";"TAB5",#N/A,TRUE,"GENERAL"}</definedName>
    <definedName name="jghj" hidden="1">{"TAB1",#N/A,TRUE,"GENERAL";"TAB2",#N/A,TRUE,"GENERAL";"TAB3",#N/A,TRUE,"GENERAL";"TAB4",#N/A,TRUE,"GENERAL";"TAB5",#N/A,TRUE,"GENERAL"}</definedName>
    <definedName name="jgj" localSheetId="14" hidden="1">{"TAB1",#N/A,TRUE,"GENERAL";"TAB2",#N/A,TRUE,"GENERAL";"TAB3",#N/A,TRUE,"GENERAL";"TAB4",#N/A,TRUE,"GENERAL";"TAB5",#N/A,TRUE,"GENERAL"}</definedName>
    <definedName name="jgj" localSheetId="6" hidden="1">{"TAB1",#N/A,TRUE,"GENERAL";"TAB2",#N/A,TRUE,"GENERAL";"TAB3",#N/A,TRUE,"GENERAL";"TAB4",#N/A,TRUE,"GENERAL";"TAB5",#N/A,TRUE,"GENERAL"}</definedName>
    <definedName name="jgj" localSheetId="10" hidden="1">{"TAB1",#N/A,TRUE,"GENERAL";"TAB2",#N/A,TRUE,"GENERAL";"TAB3",#N/A,TRUE,"GENERAL";"TAB4",#N/A,TRUE,"GENERAL";"TAB5",#N/A,TRUE,"GENERAL"}</definedName>
    <definedName name="jgj" hidden="1">{"TAB1",#N/A,TRUE,"GENERAL";"TAB2",#N/A,TRUE,"GENERAL";"TAB3",#N/A,TRUE,"GENERAL";"TAB4",#N/A,TRUE,"GENERAL";"TAB5",#N/A,TRUE,"GENERAL"}</definedName>
    <definedName name="jhg" localSheetId="14" hidden="1">{"TAB1",#N/A,TRUE,"GENERAL";"TAB2",#N/A,TRUE,"GENERAL";"TAB3",#N/A,TRUE,"GENERAL";"TAB4",#N/A,TRUE,"GENERAL";"TAB5",#N/A,TRUE,"GENERAL"}</definedName>
    <definedName name="jhg" localSheetId="6" hidden="1">{"TAB1",#N/A,TRUE,"GENERAL";"TAB2",#N/A,TRUE,"GENERAL";"TAB3",#N/A,TRUE,"GENERAL";"TAB4",#N/A,TRUE,"GENERAL";"TAB5",#N/A,TRUE,"GENERAL"}</definedName>
    <definedName name="jhg" localSheetId="10" hidden="1">{"TAB1",#N/A,TRUE,"GENERAL";"TAB2",#N/A,TRUE,"GENERAL";"TAB3",#N/A,TRUE,"GENERAL";"TAB4",#N/A,TRUE,"GENERAL";"TAB5",#N/A,TRUE,"GENERAL"}</definedName>
    <definedName name="jhg" hidden="1">{"TAB1",#N/A,TRUE,"GENERAL";"TAB2",#N/A,TRUE,"GENERAL";"TAB3",#N/A,TRUE,"GENERAL";"TAB4",#N/A,TRUE,"GENERAL";"TAB5",#N/A,TRUE,"GENERAL"}</definedName>
    <definedName name="jhjyj" localSheetId="14" hidden="1">{"via1",#N/A,TRUE,"general";"via2",#N/A,TRUE,"general";"via3",#N/A,TRUE,"general"}</definedName>
    <definedName name="jhjyj" localSheetId="6" hidden="1">{"via1",#N/A,TRUE,"general";"via2",#N/A,TRUE,"general";"via3",#N/A,TRUE,"general"}</definedName>
    <definedName name="jhjyj" localSheetId="10" hidden="1">{"via1",#N/A,TRUE,"general";"via2",#N/A,TRUE,"general";"via3",#N/A,TRUE,"general"}</definedName>
    <definedName name="jhjyj" hidden="1">{"via1",#N/A,TRUE,"general";"via2",#N/A,TRUE,"general";"via3",#N/A,TRUE,"general"}</definedName>
    <definedName name="JHK" localSheetId="14" hidden="1">{"TAB1",#N/A,TRUE,"GENERAL";"TAB2",#N/A,TRUE,"GENERAL";"TAB3",#N/A,TRUE,"GENERAL";"TAB4",#N/A,TRUE,"GENERAL";"TAB5",#N/A,TRUE,"GENERAL"}</definedName>
    <definedName name="JHK" localSheetId="6" hidden="1">{"TAB1",#N/A,TRUE,"GENERAL";"TAB2",#N/A,TRUE,"GENERAL";"TAB3",#N/A,TRUE,"GENERAL";"TAB4",#N/A,TRUE,"GENERAL";"TAB5",#N/A,TRUE,"GENERAL"}</definedName>
    <definedName name="JHK" localSheetId="10" hidden="1">{"TAB1",#N/A,TRUE,"GENERAL";"TAB2",#N/A,TRUE,"GENERAL";"TAB3",#N/A,TRUE,"GENERAL";"TAB4",#N/A,TRUE,"GENERAL";"TAB5",#N/A,TRUE,"GENERAL"}</definedName>
    <definedName name="JHK" hidden="1">{"TAB1",#N/A,TRUE,"GENERAL";"TAB2",#N/A,TRUE,"GENERAL";"TAB3",#N/A,TRUE,"GENERAL";"TAB4",#N/A,TRUE,"GENERAL";"TAB5",#N/A,TRUE,"GENERAL"}</definedName>
    <definedName name="jhkgjkvf" localSheetId="14" hidden="1">{"TAB1",#N/A,TRUE,"GENERAL";"TAB2",#N/A,TRUE,"GENERAL";"TAB3",#N/A,TRUE,"GENERAL";"TAB4",#N/A,TRUE,"GENERAL";"TAB5",#N/A,TRUE,"GENERAL"}</definedName>
    <definedName name="jhkgjkvf" localSheetId="6" hidden="1">{"TAB1",#N/A,TRUE,"GENERAL";"TAB2",#N/A,TRUE,"GENERAL";"TAB3",#N/A,TRUE,"GENERAL";"TAB4",#N/A,TRUE,"GENERAL";"TAB5",#N/A,TRUE,"GENERAL"}</definedName>
    <definedName name="jhkgjkvf" localSheetId="10" hidden="1">{"TAB1",#N/A,TRUE,"GENERAL";"TAB2",#N/A,TRUE,"GENERAL";"TAB3",#N/A,TRUE,"GENERAL";"TAB4",#N/A,TRUE,"GENERAL";"TAB5",#N/A,TRUE,"GENERAL"}</definedName>
    <definedName name="jhkgjkvf" hidden="1">{"TAB1",#N/A,TRUE,"GENERAL";"TAB2",#N/A,TRUE,"GENERAL";"TAB3",#N/A,TRUE,"GENERAL";"TAB4",#N/A,TRUE,"GENERAL";"TAB5",#N/A,TRUE,"GENERAL"}</definedName>
    <definedName name="jj" localSheetId="14">CANTIDADES!ERR</definedName>
    <definedName name="jj" localSheetId="6">'GRUPO MGA'!ERR</definedName>
    <definedName name="jj" localSheetId="10">INTERVENTORIA!ERR</definedName>
    <definedName name="jj">[0]!ERR</definedName>
    <definedName name="jjfq" localSheetId="14" hidden="1">{"via1",#N/A,TRUE,"general";"via2",#N/A,TRUE,"general";"via3",#N/A,TRUE,"general"}</definedName>
    <definedName name="jjfq" localSheetId="6" hidden="1">{"via1",#N/A,TRUE,"general";"via2",#N/A,TRUE,"general";"via3",#N/A,TRUE,"general"}</definedName>
    <definedName name="jjfq" localSheetId="10" hidden="1">{"via1",#N/A,TRUE,"general";"via2",#N/A,TRUE,"general";"via3",#N/A,TRUE,"general"}</definedName>
    <definedName name="jjfq" hidden="1">{"via1",#N/A,TRUE,"general";"via2",#N/A,TRUE,"general";"via3",#N/A,TRUE,"general"}</definedName>
    <definedName name="jjjhjddfg" localSheetId="14" hidden="1">{"via1",#N/A,TRUE,"general";"via2",#N/A,TRUE,"general";"via3",#N/A,TRUE,"general"}</definedName>
    <definedName name="jjjhjddfg" localSheetId="6" hidden="1">{"via1",#N/A,TRUE,"general";"via2",#N/A,TRUE,"general";"via3",#N/A,TRUE,"general"}</definedName>
    <definedName name="jjjhjddfg" localSheetId="10" hidden="1">{"via1",#N/A,TRUE,"general";"via2",#N/A,TRUE,"general";"via3",#N/A,TRUE,"general"}</definedName>
    <definedName name="jjjhjddfg" hidden="1">{"via1",#N/A,TRUE,"general";"via2",#N/A,TRUE,"general";"via3",#N/A,TRUE,"general"}</definedName>
    <definedName name="jjjjju" localSheetId="14" hidden="1">{"via1",#N/A,TRUE,"general";"via2",#N/A,TRUE,"general";"via3",#N/A,TRUE,"general"}</definedName>
    <definedName name="jjjjju" localSheetId="6" hidden="1">{"via1",#N/A,TRUE,"general";"via2",#N/A,TRUE,"general";"via3",#N/A,TRUE,"general"}</definedName>
    <definedName name="jjjjju" localSheetId="10" hidden="1">{"via1",#N/A,TRUE,"general";"via2",#N/A,TRUE,"general";"via3",#N/A,TRUE,"general"}</definedName>
    <definedName name="jjjjju" hidden="1">{"via1",#N/A,TRUE,"general";"via2",#N/A,TRUE,"general";"via3",#N/A,TRUE,"general"}</definedName>
    <definedName name="jjujujty" localSheetId="14" hidden="1">{"TAB1",#N/A,TRUE,"GENERAL";"TAB2",#N/A,TRUE,"GENERAL";"TAB3",#N/A,TRUE,"GENERAL";"TAB4",#N/A,TRUE,"GENERAL";"TAB5",#N/A,TRUE,"GENERAL"}</definedName>
    <definedName name="jjujujty" localSheetId="6" hidden="1">{"TAB1",#N/A,TRUE,"GENERAL";"TAB2",#N/A,TRUE,"GENERAL";"TAB3",#N/A,TRUE,"GENERAL";"TAB4",#N/A,TRUE,"GENERAL";"TAB5",#N/A,TRUE,"GENERAL"}</definedName>
    <definedName name="jjujujty" localSheetId="10" hidden="1">{"TAB1",#N/A,TRUE,"GENERAL";"TAB2",#N/A,TRUE,"GENERAL";"TAB3",#N/A,TRUE,"GENERAL";"TAB4",#N/A,TRUE,"GENERAL";"TAB5",#N/A,TRUE,"GENERAL"}</definedName>
    <definedName name="jjujujty" hidden="1">{"TAB1",#N/A,TRUE,"GENERAL";"TAB2",#N/A,TRUE,"GENERAL";"TAB3",#N/A,TRUE,"GENERAL";"TAB4",#N/A,TRUE,"GENERAL";"TAB5",#N/A,TRUE,"GENERAL"}</definedName>
    <definedName name="jjyjy" localSheetId="14" hidden="1">{"via1",#N/A,TRUE,"general";"via2",#N/A,TRUE,"general";"via3",#N/A,TRUE,"general"}</definedName>
    <definedName name="jjyjy" localSheetId="6" hidden="1">{"via1",#N/A,TRUE,"general";"via2",#N/A,TRUE,"general";"via3",#N/A,TRUE,"general"}</definedName>
    <definedName name="jjyjy" localSheetId="10" hidden="1">{"via1",#N/A,TRUE,"general";"via2",#N/A,TRUE,"general";"via3",#N/A,TRUE,"general"}</definedName>
    <definedName name="jjyjy" hidden="1">{"via1",#N/A,TRUE,"general";"via2",#N/A,TRUE,"general";"via3",#N/A,TRUE,"general"}</definedName>
    <definedName name="jkk" localSheetId="14" hidden="1">{"TAB1",#N/A,TRUE,"GENERAL";"TAB2",#N/A,TRUE,"GENERAL";"TAB3",#N/A,TRUE,"GENERAL";"TAB4",#N/A,TRUE,"GENERAL";"TAB5",#N/A,TRUE,"GENERAL"}</definedName>
    <definedName name="jkk" localSheetId="6" hidden="1">{"TAB1",#N/A,TRUE,"GENERAL";"TAB2",#N/A,TRUE,"GENERAL";"TAB3",#N/A,TRUE,"GENERAL";"TAB4",#N/A,TRUE,"GENERAL";"TAB5",#N/A,TRUE,"GENERAL"}</definedName>
    <definedName name="jkk" localSheetId="10" hidden="1">{"TAB1",#N/A,TRUE,"GENERAL";"TAB2",#N/A,TRUE,"GENERAL";"TAB3",#N/A,TRUE,"GENERAL";"TAB4",#N/A,TRUE,"GENERAL";"TAB5",#N/A,TRUE,"GENERAL"}</definedName>
    <definedName name="jkk" hidden="1">{"TAB1",#N/A,TRUE,"GENERAL";"TAB2",#N/A,TRUE,"GENERAL";"TAB3",#N/A,TRUE,"GENERAL";"TAB4",#N/A,TRUE,"GENERAL";"TAB5",#N/A,TRUE,"GENERAL"}</definedName>
    <definedName name="jkl" localSheetId="14">#REF!</definedName>
    <definedName name="jkl" localSheetId="6">#REF!</definedName>
    <definedName name="jkl" localSheetId="10">#REF!</definedName>
    <definedName name="jkl" localSheetId="5">#REF!</definedName>
    <definedName name="jkl" localSheetId="3">#REF!</definedName>
    <definedName name="jkl" localSheetId="4">#REF!</definedName>
    <definedName name="jkl">#REF!</definedName>
    <definedName name="JOHNNY" localSheetId="14">CANTIDADES!ERR</definedName>
    <definedName name="JOHNNY" localSheetId="6">'GRUPO MGA'!ERR</definedName>
    <definedName name="JOHNNY" localSheetId="10">INTERVENTORIA!ERR</definedName>
    <definedName name="JOHNNY">[0]!ERR</definedName>
    <definedName name="JRYJ" localSheetId="14" hidden="1">{"via1",#N/A,TRUE,"general";"via2",#N/A,TRUE,"general";"via3",#N/A,TRUE,"general"}</definedName>
    <definedName name="JRYJ" localSheetId="6" hidden="1">{"via1",#N/A,TRUE,"general";"via2",#N/A,TRUE,"general";"via3",#N/A,TRUE,"general"}</definedName>
    <definedName name="JRYJ" localSheetId="10" hidden="1">{"via1",#N/A,TRUE,"general";"via2",#N/A,TRUE,"general";"via3",#N/A,TRUE,"general"}</definedName>
    <definedName name="JRYJ" hidden="1">{"via1",#N/A,TRUE,"general";"via2",#N/A,TRUE,"general";"via3",#N/A,TRUE,"general"}</definedName>
    <definedName name="jtubfil" localSheetId="14">#REF!</definedName>
    <definedName name="jtubfil" localSheetId="6">#REF!</definedName>
    <definedName name="jtubfil" localSheetId="10">#REF!</definedName>
    <definedName name="jtubfil" localSheetId="5">#REF!</definedName>
    <definedName name="jtubfil" localSheetId="3">#REF!</definedName>
    <definedName name="jtubfil" localSheetId="4">#REF!</definedName>
    <definedName name="jtubfil">#REF!</definedName>
    <definedName name="jtyj" localSheetId="14" hidden="1">{"TAB1",#N/A,TRUE,"GENERAL";"TAB2",#N/A,TRUE,"GENERAL";"TAB3",#N/A,TRUE,"GENERAL";"TAB4",#N/A,TRUE,"GENERAL";"TAB5",#N/A,TRUE,"GENERAL"}</definedName>
    <definedName name="jtyj" localSheetId="6" hidden="1">{"TAB1",#N/A,TRUE,"GENERAL";"TAB2",#N/A,TRUE,"GENERAL";"TAB3",#N/A,TRUE,"GENERAL";"TAB4",#N/A,TRUE,"GENERAL";"TAB5",#N/A,TRUE,"GENERAL"}</definedName>
    <definedName name="jtyj" localSheetId="10" hidden="1">{"TAB1",#N/A,TRUE,"GENERAL";"TAB2",#N/A,TRUE,"GENERAL";"TAB3",#N/A,TRUE,"GENERAL";"TAB4",#N/A,TRUE,"GENERAL";"TAB5",#N/A,TRUE,"GENERAL"}</definedName>
    <definedName name="jtyj" hidden="1">{"TAB1",#N/A,TRUE,"GENERAL";"TAB2",#N/A,TRUE,"GENERAL";"TAB3",#N/A,TRUE,"GENERAL";"TAB4",#N/A,TRUE,"GENERAL";"TAB5",#N/A,TRUE,"GENERAL"}</definedName>
    <definedName name="jtyry" localSheetId="14" hidden="1">{"TAB1",#N/A,TRUE,"GENERAL";"TAB2",#N/A,TRUE,"GENERAL";"TAB3",#N/A,TRUE,"GENERAL";"TAB4",#N/A,TRUE,"GENERAL";"TAB5",#N/A,TRUE,"GENERAL"}</definedName>
    <definedName name="jtyry" localSheetId="6" hidden="1">{"TAB1",#N/A,TRUE,"GENERAL";"TAB2",#N/A,TRUE,"GENERAL";"TAB3",#N/A,TRUE,"GENERAL";"TAB4",#N/A,TRUE,"GENERAL";"TAB5",#N/A,TRUE,"GENERAL"}</definedName>
    <definedName name="jtyry" localSheetId="10" hidden="1">{"TAB1",#N/A,TRUE,"GENERAL";"TAB2",#N/A,TRUE,"GENERAL";"TAB3",#N/A,TRUE,"GENERAL";"TAB4",#N/A,TRUE,"GENERAL";"TAB5",#N/A,TRUE,"GENERAL"}</definedName>
    <definedName name="jtyry" hidden="1">{"TAB1",#N/A,TRUE,"GENERAL";"TAB2",#N/A,TRUE,"GENERAL";"TAB3",#N/A,TRUE,"GENERAL";"TAB4",#N/A,TRUE,"GENERAL";"TAB5",#N/A,TRUE,"GENERAL"}</definedName>
    <definedName name="juan" localSheetId="14">#REF!</definedName>
    <definedName name="juan" localSheetId="6">#REF!</definedName>
    <definedName name="juan" localSheetId="10">#REF!</definedName>
    <definedName name="juan" localSheetId="5">#REF!</definedName>
    <definedName name="juan" localSheetId="3">#REF!</definedName>
    <definedName name="juan" localSheetId="4">#REF!</definedName>
    <definedName name="juan">#REF!</definedName>
    <definedName name="juj" localSheetId="14" hidden="1">{"via1",#N/A,TRUE,"general";"via2",#N/A,TRUE,"general";"via3",#N/A,TRUE,"general"}</definedName>
    <definedName name="juj" localSheetId="6" hidden="1">{"via1",#N/A,TRUE,"general";"via2",#N/A,TRUE,"general";"via3",#N/A,TRUE,"general"}</definedName>
    <definedName name="juj" localSheetId="10" hidden="1">{"via1",#N/A,TRUE,"general";"via2",#N/A,TRUE,"general";"via3",#N/A,TRUE,"general"}</definedName>
    <definedName name="juj" hidden="1">{"via1",#N/A,TRUE,"general";"via2",#N/A,TRUE,"general";"via3",#N/A,TRUE,"general"}</definedName>
    <definedName name="jujcx" localSheetId="14" hidden="1">{"via1",#N/A,TRUE,"general";"via2",#N/A,TRUE,"general";"via3",#N/A,TRUE,"general"}</definedName>
    <definedName name="jujcx" localSheetId="6" hidden="1">{"via1",#N/A,TRUE,"general";"via2",#N/A,TRUE,"general";"via3",#N/A,TRUE,"general"}</definedName>
    <definedName name="jujcx" localSheetId="10" hidden="1">{"via1",#N/A,TRUE,"general";"via2",#N/A,TRUE,"general";"via3",#N/A,TRUE,"general"}</definedName>
    <definedName name="jujcx" hidden="1">{"via1",#N/A,TRUE,"general";"via2",#N/A,TRUE,"general";"via3",#N/A,TRUE,"general"}</definedName>
    <definedName name="jujuj" localSheetId="14" hidden="1">{"via1",#N/A,TRUE,"general";"via2",#N/A,TRUE,"general";"via3",#N/A,TRUE,"general"}</definedName>
    <definedName name="jujuj" localSheetId="6" hidden="1">{"via1",#N/A,TRUE,"general";"via2",#N/A,TRUE,"general";"via3",#N/A,TRUE,"general"}</definedName>
    <definedName name="jujuj" localSheetId="10" hidden="1">{"via1",#N/A,TRUE,"general";"via2",#N/A,TRUE,"general";"via3",#N/A,TRUE,"general"}</definedName>
    <definedName name="jujuj" hidden="1">{"via1",#N/A,TRUE,"general";"via2",#N/A,TRUE,"general";"via3",#N/A,TRUE,"general"}</definedName>
    <definedName name="jujujuju" localSheetId="14" hidden="1">{"TAB1",#N/A,TRUE,"GENERAL";"TAB2",#N/A,TRUE,"GENERAL";"TAB3",#N/A,TRUE,"GENERAL";"TAB4",#N/A,TRUE,"GENERAL";"TAB5",#N/A,TRUE,"GENERAL"}</definedName>
    <definedName name="jujujuju" localSheetId="6" hidden="1">{"TAB1",#N/A,TRUE,"GENERAL";"TAB2",#N/A,TRUE,"GENERAL";"TAB3",#N/A,TRUE,"GENERAL";"TAB4",#N/A,TRUE,"GENERAL";"TAB5",#N/A,TRUE,"GENERAL"}</definedName>
    <definedName name="jujujuju" localSheetId="10" hidden="1">{"TAB1",#N/A,TRUE,"GENERAL";"TAB2",#N/A,TRUE,"GENERAL";"TAB3",#N/A,TRUE,"GENERAL";"TAB4",#N/A,TRUE,"GENERAL";"TAB5",#N/A,TRUE,"GENERAL"}</definedName>
    <definedName name="jujujuju" hidden="1">{"TAB1",#N/A,TRUE,"GENERAL";"TAB2",#N/A,TRUE,"GENERAL";"TAB3",#N/A,TRUE,"GENERAL";"TAB4",#N/A,TRUE,"GENERAL";"TAB5",#N/A,TRUE,"GENERAL"}</definedName>
    <definedName name="juuuhb" localSheetId="14" hidden="1">{"TAB1",#N/A,TRUE,"GENERAL";"TAB2",#N/A,TRUE,"GENERAL";"TAB3",#N/A,TRUE,"GENERAL";"TAB4",#N/A,TRUE,"GENERAL";"TAB5",#N/A,TRUE,"GENERAL"}</definedName>
    <definedName name="juuuhb" localSheetId="6" hidden="1">{"TAB1",#N/A,TRUE,"GENERAL";"TAB2",#N/A,TRUE,"GENERAL";"TAB3",#N/A,TRUE,"GENERAL";"TAB4",#N/A,TRUE,"GENERAL";"TAB5",#N/A,TRUE,"GENERAL"}</definedName>
    <definedName name="juuuhb" localSheetId="10" hidden="1">{"TAB1",#N/A,TRUE,"GENERAL";"TAB2",#N/A,TRUE,"GENERAL";"TAB3",#N/A,TRUE,"GENERAL";"TAB4",#N/A,TRUE,"GENERAL";"TAB5",#N/A,TRUE,"GENERAL"}</definedName>
    <definedName name="juuuhb" hidden="1">{"TAB1",#N/A,TRUE,"GENERAL";"TAB2",#N/A,TRUE,"GENERAL";"TAB3",#N/A,TRUE,"GENERAL";"TAB4",#N/A,TRUE,"GENERAL";"TAB5",#N/A,TRUE,"GENERAL"}</definedName>
    <definedName name="jvv" localSheetId="14">#REF!</definedName>
    <definedName name="jvv" localSheetId="6">#REF!</definedName>
    <definedName name="jvv" localSheetId="10">#REF!</definedName>
    <definedName name="jvv" localSheetId="5">#REF!</definedName>
    <definedName name="jvv" localSheetId="3">#REF!</definedName>
    <definedName name="jvv" localSheetId="4">#REF!</definedName>
    <definedName name="jvv">#REF!</definedName>
    <definedName name="jyjt7" localSheetId="14" hidden="1">{"via1",#N/A,TRUE,"general";"via2",#N/A,TRUE,"general";"via3",#N/A,TRUE,"general"}</definedName>
    <definedName name="jyjt7" localSheetId="6" hidden="1">{"via1",#N/A,TRUE,"general";"via2",#N/A,TRUE,"general";"via3",#N/A,TRUE,"general"}</definedName>
    <definedName name="jyjt7" localSheetId="10" hidden="1">{"via1",#N/A,TRUE,"general";"via2",#N/A,TRUE,"general";"via3",#N/A,TRUE,"general"}</definedName>
    <definedName name="jyjt7" hidden="1">{"via1",#N/A,TRUE,"general";"via2",#N/A,TRUE,"general";"via3",#N/A,TRUE,"general"}</definedName>
    <definedName name="jyt" localSheetId="14" hidden="1">{"via1",#N/A,TRUE,"general";"via2",#N/A,TRUE,"general";"via3",#N/A,TRUE,"general"}</definedName>
    <definedName name="jyt" localSheetId="6" hidden="1">{"via1",#N/A,TRUE,"general";"via2",#N/A,TRUE,"general";"via3",#N/A,TRUE,"general"}</definedName>
    <definedName name="jyt" localSheetId="10" hidden="1">{"via1",#N/A,TRUE,"general";"via2",#N/A,TRUE,"general";"via3",#N/A,TRUE,"general"}</definedName>
    <definedName name="jyt" hidden="1">{"via1",#N/A,TRUE,"general";"via2",#N/A,TRUE,"general";"via3",#N/A,TRUE,"general"}</definedName>
    <definedName name="jytj" localSheetId="14" hidden="1">{"via1",#N/A,TRUE,"general";"via2",#N/A,TRUE,"general";"via3",#N/A,TRUE,"general"}</definedName>
    <definedName name="jytj" localSheetId="6" hidden="1">{"via1",#N/A,TRUE,"general";"via2",#N/A,TRUE,"general";"via3",#N/A,TRUE,"general"}</definedName>
    <definedName name="jytj" localSheetId="10" hidden="1">{"via1",#N/A,TRUE,"general";"via2",#N/A,TRUE,"general";"via3",#N/A,TRUE,"general"}</definedName>
    <definedName name="jytj" hidden="1">{"via1",#N/A,TRUE,"general";"via2",#N/A,TRUE,"general";"via3",#N/A,TRUE,"general"}</definedName>
    <definedName name="jyuju" localSheetId="14" hidden="1">{"via1",#N/A,TRUE,"general";"via2",#N/A,TRUE,"general";"via3",#N/A,TRUE,"general"}</definedName>
    <definedName name="jyuju" localSheetId="6" hidden="1">{"via1",#N/A,TRUE,"general";"via2",#N/A,TRUE,"general";"via3",#N/A,TRUE,"general"}</definedName>
    <definedName name="jyuju" localSheetId="10" hidden="1">{"via1",#N/A,TRUE,"general";"via2",#N/A,TRUE,"general";"via3",#N/A,TRUE,"general"}</definedName>
    <definedName name="jyuju" hidden="1">{"via1",#N/A,TRUE,"general";"via2",#N/A,TRUE,"general";"via3",#N/A,TRUE,"general"}</definedName>
    <definedName name="jyujyuj" localSheetId="14" hidden="1">{"via1",#N/A,TRUE,"general";"via2",#N/A,TRUE,"general";"via3",#N/A,TRUE,"general"}</definedName>
    <definedName name="jyujyuj" localSheetId="6" hidden="1">{"via1",#N/A,TRUE,"general";"via2",#N/A,TRUE,"general";"via3",#N/A,TRUE,"general"}</definedName>
    <definedName name="jyujyuj" localSheetId="10" hidden="1">{"via1",#N/A,TRUE,"general";"via2",#N/A,TRUE,"general";"via3",#N/A,TRUE,"general"}</definedName>
    <definedName name="jyujyuj" hidden="1">{"via1",#N/A,TRUE,"general";"via2",#N/A,TRUE,"general";"via3",#N/A,TRUE,"general"}</definedName>
    <definedName name="K0F1" localSheetId="14">#REF!</definedName>
    <definedName name="K0F1" localSheetId="6">#REF!</definedName>
    <definedName name="K0F1" localSheetId="10">#REF!</definedName>
    <definedName name="K0F1" localSheetId="5">#REF!</definedName>
    <definedName name="K0F1" localSheetId="3">#REF!</definedName>
    <definedName name="K0F1" localSheetId="4">#REF!</definedName>
    <definedName name="K0F1">#REF!</definedName>
    <definedName name="K0F2" localSheetId="14">#REF!</definedName>
    <definedName name="K0F2" localSheetId="6">#REF!</definedName>
    <definedName name="K0F2" localSheetId="10">#REF!</definedName>
    <definedName name="K0F2" localSheetId="5">#REF!</definedName>
    <definedName name="K0F2" localSheetId="3">#REF!</definedName>
    <definedName name="K0F2" localSheetId="4">#REF!</definedName>
    <definedName name="K0F2">#REF!</definedName>
    <definedName name="K10ALO" localSheetId="14">#REF!</definedName>
    <definedName name="K10ALO" localSheetId="6">#REF!</definedName>
    <definedName name="K10ALO" localSheetId="10">#REF!</definedName>
    <definedName name="K10ALO" localSheetId="5">#REF!</definedName>
    <definedName name="K10ALO" localSheetId="3">#REF!</definedName>
    <definedName name="K10ALO" localSheetId="4">#REF!</definedName>
    <definedName name="K10ALO">#REF!</definedName>
    <definedName name="K11ALO" localSheetId="14">#REF!</definedName>
    <definedName name="K11ALO" localSheetId="6">#REF!</definedName>
    <definedName name="K11ALO" localSheetId="10">#REF!</definedName>
    <definedName name="K11ALO" localSheetId="5">#REF!</definedName>
    <definedName name="K11ALO" localSheetId="3">#REF!</definedName>
    <definedName name="K11ALO" localSheetId="4">#REF!</definedName>
    <definedName name="K11ALO">#REF!</definedName>
    <definedName name="K1F1" localSheetId="14">#REF!</definedName>
    <definedName name="K1F1" localSheetId="6">#REF!</definedName>
    <definedName name="K1F1" localSheetId="10">#REF!</definedName>
    <definedName name="K1F1" localSheetId="5">#REF!</definedName>
    <definedName name="K1F1" localSheetId="3">#REF!</definedName>
    <definedName name="K1F1" localSheetId="4">#REF!</definedName>
    <definedName name="K1F1">#REF!</definedName>
    <definedName name="K1F2" localSheetId="14">#REF!</definedName>
    <definedName name="K1F2" localSheetId="6">#REF!</definedName>
    <definedName name="K1F2" localSheetId="10">#REF!</definedName>
    <definedName name="K1F2" localSheetId="5">#REF!</definedName>
    <definedName name="K1F2" localSheetId="3">#REF!</definedName>
    <definedName name="K1F2" localSheetId="4">#REF!</definedName>
    <definedName name="K1F2">#REF!</definedName>
    <definedName name="K2F1" localSheetId="14">#REF!</definedName>
    <definedName name="K2F1" localSheetId="6">#REF!</definedName>
    <definedName name="K2F1" localSheetId="10">#REF!</definedName>
    <definedName name="K2F1" localSheetId="5">#REF!</definedName>
    <definedName name="K2F1" localSheetId="3">#REF!</definedName>
    <definedName name="K2F1" localSheetId="4">#REF!</definedName>
    <definedName name="K2F1">#REF!</definedName>
    <definedName name="K2F2" localSheetId="14">#REF!</definedName>
    <definedName name="K2F2" localSheetId="6">#REF!</definedName>
    <definedName name="K2F2" localSheetId="10">#REF!</definedName>
    <definedName name="K2F2" localSheetId="5">#REF!</definedName>
    <definedName name="K2F2" localSheetId="3">#REF!</definedName>
    <definedName name="K2F2" localSheetId="4">#REF!</definedName>
    <definedName name="K2F2">#REF!</definedName>
    <definedName name="K3F1" localSheetId="14">#REF!</definedName>
    <definedName name="K3F1" localSheetId="6">#REF!</definedName>
    <definedName name="K3F1" localSheetId="10">#REF!</definedName>
    <definedName name="K3F1" localSheetId="5">#REF!</definedName>
    <definedName name="K3F1" localSheetId="3">#REF!</definedName>
    <definedName name="K3F1" localSheetId="4">#REF!</definedName>
    <definedName name="K3F1">#REF!</definedName>
    <definedName name="K3F2" localSheetId="14">#REF!</definedName>
    <definedName name="K3F2" localSheetId="6">#REF!</definedName>
    <definedName name="K3F2" localSheetId="10">#REF!</definedName>
    <definedName name="K3F2" localSheetId="5">#REF!</definedName>
    <definedName name="K3F2" localSheetId="3">#REF!</definedName>
    <definedName name="K3F2" localSheetId="4">#REF!</definedName>
    <definedName name="K3F2">#REF!</definedName>
    <definedName name="K4F1" localSheetId="14">#REF!</definedName>
    <definedName name="K4F1" localSheetId="6">#REF!</definedName>
    <definedName name="K4F1" localSheetId="10">#REF!</definedName>
    <definedName name="K4F1" localSheetId="5">#REF!</definedName>
    <definedName name="K4F1" localSheetId="3">#REF!</definedName>
    <definedName name="K4F1" localSheetId="4">#REF!</definedName>
    <definedName name="K4F1">#REF!</definedName>
    <definedName name="K4F2" localSheetId="14">#REF!</definedName>
    <definedName name="K4F2" localSheetId="6">#REF!</definedName>
    <definedName name="K4F2" localSheetId="10">#REF!</definedName>
    <definedName name="K4F2" localSheetId="5">#REF!</definedName>
    <definedName name="K4F2" localSheetId="3">#REF!</definedName>
    <definedName name="K4F2" localSheetId="4">#REF!</definedName>
    <definedName name="K4F2">#REF!</definedName>
    <definedName name="K5F1" localSheetId="14">#REF!</definedName>
    <definedName name="K5F1" localSheetId="6">#REF!</definedName>
    <definedName name="K5F1" localSheetId="10">#REF!</definedName>
    <definedName name="K5F1" localSheetId="5">#REF!</definedName>
    <definedName name="K5F1" localSheetId="3">#REF!</definedName>
    <definedName name="K5F1" localSheetId="4">#REF!</definedName>
    <definedName name="K5F1">#REF!</definedName>
    <definedName name="K5F2" localSheetId="14">#REF!</definedName>
    <definedName name="K5F2" localSheetId="6">#REF!</definedName>
    <definedName name="K5F2" localSheetId="10">#REF!</definedName>
    <definedName name="K5F2" localSheetId="5">#REF!</definedName>
    <definedName name="K5F2" localSheetId="3">#REF!</definedName>
    <definedName name="K5F2" localSheetId="4">#REF!</definedName>
    <definedName name="K5F2">#REF!</definedName>
    <definedName name="K6F1" localSheetId="14">#REF!</definedName>
    <definedName name="K6F1" localSheetId="6">#REF!</definedName>
    <definedName name="K6F1" localSheetId="10">#REF!</definedName>
    <definedName name="K6F1" localSheetId="5">#REF!</definedName>
    <definedName name="K6F1" localSheetId="3">#REF!</definedName>
    <definedName name="K6F1" localSheetId="4">#REF!</definedName>
    <definedName name="K6F1">#REF!</definedName>
    <definedName name="K6F2" localSheetId="14">#REF!</definedName>
    <definedName name="K6F2" localSheetId="6">#REF!</definedName>
    <definedName name="K6F2" localSheetId="10">#REF!</definedName>
    <definedName name="K6F2" localSheetId="5">#REF!</definedName>
    <definedName name="K6F2" localSheetId="3">#REF!</definedName>
    <definedName name="K6F2" localSheetId="4">#REF!</definedName>
    <definedName name="K6F2">#REF!</definedName>
    <definedName name="k6f3" localSheetId="14">#REF!</definedName>
    <definedName name="k6f3" localSheetId="6">#REF!</definedName>
    <definedName name="k6f3" localSheetId="10">#REF!</definedName>
    <definedName name="k6f3" localSheetId="5">#REF!</definedName>
    <definedName name="k6f3" localSheetId="3">#REF!</definedName>
    <definedName name="k6f3" localSheetId="4">#REF!</definedName>
    <definedName name="k6f3">#REF!</definedName>
    <definedName name="K7F1" localSheetId="14">#REF!</definedName>
    <definedName name="K7F1" localSheetId="6">#REF!</definedName>
    <definedName name="K7F1" localSheetId="10">#REF!</definedName>
    <definedName name="K7F1" localSheetId="5">#REF!</definedName>
    <definedName name="K7F1" localSheetId="3">#REF!</definedName>
    <definedName name="K7F1" localSheetId="4">#REF!</definedName>
    <definedName name="K7F1">#REF!</definedName>
    <definedName name="K7F2" localSheetId="14">#REF!</definedName>
    <definedName name="K7F2" localSheetId="6">#REF!</definedName>
    <definedName name="K7F2" localSheetId="10">#REF!</definedName>
    <definedName name="K7F2" localSheetId="5">#REF!</definedName>
    <definedName name="K7F2" localSheetId="3">#REF!</definedName>
    <definedName name="K7F2" localSheetId="4">#REF!</definedName>
    <definedName name="K7F2">#REF!</definedName>
    <definedName name="K8ALO" localSheetId="14">#REF!</definedName>
    <definedName name="K8ALO" localSheetId="6">#REF!</definedName>
    <definedName name="K8ALO" localSheetId="10">#REF!</definedName>
    <definedName name="K8ALO" localSheetId="5">#REF!</definedName>
    <definedName name="K8ALO" localSheetId="3">#REF!</definedName>
    <definedName name="K8ALO" localSheetId="4">#REF!</definedName>
    <definedName name="K8ALO">#REF!</definedName>
    <definedName name="K8F1" localSheetId="14">#REF!</definedName>
    <definedName name="K8F1" localSheetId="6">#REF!</definedName>
    <definedName name="K8F1" localSheetId="10">#REF!</definedName>
    <definedName name="K8F1" localSheetId="5">#REF!</definedName>
    <definedName name="K8F1" localSheetId="3">#REF!</definedName>
    <definedName name="K8F1" localSheetId="4">#REF!</definedName>
    <definedName name="K8F1">#REF!</definedName>
    <definedName name="K8F2" localSheetId="14">#REF!</definedName>
    <definedName name="K8F2" localSheetId="6">#REF!</definedName>
    <definedName name="K8F2" localSheetId="10">#REF!</definedName>
    <definedName name="K8F2" localSheetId="5">#REF!</definedName>
    <definedName name="K8F2" localSheetId="3">#REF!</definedName>
    <definedName name="K8F2" localSheetId="4">#REF!</definedName>
    <definedName name="K8F2">#REF!</definedName>
    <definedName name="K9ALO" localSheetId="14">#REF!</definedName>
    <definedName name="K9ALO" localSheetId="6">#REF!</definedName>
    <definedName name="K9ALO" localSheetId="10">#REF!</definedName>
    <definedName name="K9ALO" localSheetId="5">#REF!</definedName>
    <definedName name="K9ALO" localSheetId="3">#REF!</definedName>
    <definedName name="K9ALO" localSheetId="4">#REF!</definedName>
    <definedName name="K9ALO">#REF!</definedName>
    <definedName name="KAKAKA" localSheetId="14">#REF!</definedName>
    <definedName name="KAKAKA" localSheetId="15">#REF!</definedName>
    <definedName name="KAKAKA" localSheetId="6">#REF!</definedName>
    <definedName name="KAKAKA" localSheetId="10">#REF!</definedName>
    <definedName name="KAKAKA" localSheetId="5">#REF!</definedName>
    <definedName name="KAKAKA" localSheetId="3">#REF!</definedName>
    <definedName name="KAKAKA" localSheetId="4">#REF!</definedName>
    <definedName name="KAKAKA">#REF!</definedName>
    <definedName name="KHGGH" localSheetId="14" hidden="1">{"via1",#N/A,TRUE,"general";"via2",#N/A,TRUE,"general";"via3",#N/A,TRUE,"general"}</definedName>
    <definedName name="KHGGH" localSheetId="6" hidden="1">{"via1",#N/A,TRUE,"general";"via2",#N/A,TRUE,"general";"via3",#N/A,TRUE,"general"}</definedName>
    <definedName name="KHGGH" localSheetId="10" hidden="1">{"via1",#N/A,TRUE,"general";"via2",#N/A,TRUE,"general";"via3",#N/A,TRUE,"general"}</definedName>
    <definedName name="KHGGH" hidden="1">{"via1",#N/A,TRUE,"general";"via2",#N/A,TRUE,"general";"via3",#N/A,TRUE,"general"}</definedName>
    <definedName name="khjk7" localSheetId="14" hidden="1">{"TAB1",#N/A,TRUE,"GENERAL";"TAB2",#N/A,TRUE,"GENERAL";"TAB3",#N/A,TRUE,"GENERAL";"TAB4",#N/A,TRUE,"GENERAL";"TAB5",#N/A,TRUE,"GENERAL"}</definedName>
    <definedName name="khjk7" localSheetId="6" hidden="1">{"TAB1",#N/A,TRUE,"GENERAL";"TAB2",#N/A,TRUE,"GENERAL";"TAB3",#N/A,TRUE,"GENERAL";"TAB4",#N/A,TRUE,"GENERAL";"TAB5",#N/A,TRUE,"GENERAL"}</definedName>
    <definedName name="khjk7" localSheetId="10" hidden="1">{"TAB1",#N/A,TRUE,"GENERAL";"TAB2",#N/A,TRUE,"GENERAL";"TAB3",#N/A,TRUE,"GENERAL";"TAB4",#N/A,TRUE,"GENERAL";"TAB5",#N/A,TRUE,"GENERAL"}</definedName>
    <definedName name="khjk7" hidden="1">{"TAB1",#N/A,TRUE,"GENERAL";"TAB2",#N/A,TRUE,"GENERAL";"TAB3",#N/A,TRUE,"GENERAL";"TAB4",#N/A,TRUE,"GENERAL";"TAB5",#N/A,TRUE,"GENERAL"}</definedName>
    <definedName name="kikik" localSheetId="14" hidden="1">{"via1",#N/A,TRUE,"general";"via2",#N/A,TRUE,"general";"via3",#N/A,TRUE,"general"}</definedName>
    <definedName name="kikik" localSheetId="6" hidden="1">{"via1",#N/A,TRUE,"general";"via2",#N/A,TRUE,"general";"via3",#N/A,TRUE,"general"}</definedName>
    <definedName name="kikik" localSheetId="10" hidden="1">{"via1",#N/A,TRUE,"general";"via2",#N/A,TRUE,"general";"via3",#N/A,TRUE,"general"}</definedName>
    <definedName name="kikik" hidden="1">{"via1",#N/A,TRUE,"general";"via2",#N/A,TRUE,"general";"via3",#N/A,TRUE,"general"}</definedName>
    <definedName name="kjhkd" localSheetId="14" hidden="1">{"via1",#N/A,TRUE,"general";"via2",#N/A,TRUE,"general";"via3",#N/A,TRUE,"general"}</definedName>
    <definedName name="kjhkd" localSheetId="6" hidden="1">{"via1",#N/A,TRUE,"general";"via2",#N/A,TRUE,"general";"via3",#N/A,TRUE,"general"}</definedName>
    <definedName name="kjhkd" localSheetId="10" hidden="1">{"via1",#N/A,TRUE,"general";"via2",#N/A,TRUE,"general";"via3",#N/A,TRUE,"general"}</definedName>
    <definedName name="kjhkd" hidden="1">{"via1",#N/A,TRUE,"general";"via2",#N/A,TRUE,"general";"via3",#N/A,TRUE,"general"}</definedName>
    <definedName name="kjk" localSheetId="14" hidden="1">{"via1",#N/A,TRUE,"general";"via2",#N/A,TRUE,"general";"via3",#N/A,TRUE,"general"}</definedName>
    <definedName name="kjk" localSheetId="6" hidden="1">{"via1",#N/A,TRUE,"general";"via2",#N/A,TRUE,"general";"via3",#N/A,TRUE,"general"}</definedName>
    <definedName name="kjk" localSheetId="10" hidden="1">{"via1",#N/A,TRUE,"general";"via2",#N/A,TRUE,"general";"via3",#N/A,TRUE,"general"}</definedName>
    <definedName name="kjk" hidden="1">{"via1",#N/A,TRUE,"general";"via2",#N/A,TRUE,"general";"via3",#N/A,TRUE,"general"}</definedName>
    <definedName name="kjtrkjr" localSheetId="14" hidden="1">{"via1",#N/A,TRUE,"general";"via2",#N/A,TRUE,"general";"via3",#N/A,TRUE,"general"}</definedName>
    <definedName name="kjtrkjr" localSheetId="6" hidden="1">{"via1",#N/A,TRUE,"general";"via2",#N/A,TRUE,"general";"via3",#N/A,TRUE,"general"}</definedName>
    <definedName name="kjtrkjr" localSheetId="10" hidden="1">{"via1",#N/A,TRUE,"general";"via2",#N/A,TRUE,"general";"via3",#N/A,TRUE,"general"}</definedName>
    <definedName name="kjtrkjr" hidden="1">{"via1",#N/A,TRUE,"general";"via2",#N/A,TRUE,"general";"via3",#N/A,TRUE,"general"}</definedName>
    <definedName name="kkkki" localSheetId="14" hidden="1">{"via1",#N/A,TRUE,"general";"via2",#N/A,TRUE,"general";"via3",#N/A,TRUE,"general"}</definedName>
    <definedName name="kkkki" localSheetId="6" hidden="1">{"via1",#N/A,TRUE,"general";"via2",#N/A,TRUE,"general";"via3",#N/A,TRUE,"general"}</definedName>
    <definedName name="kkkki" localSheetId="10" hidden="1">{"via1",#N/A,TRUE,"general";"via2",#N/A,TRUE,"general";"via3",#N/A,TRUE,"general"}</definedName>
    <definedName name="kkkki" hidden="1">{"via1",#N/A,TRUE,"general";"via2",#N/A,TRUE,"general";"via3",#N/A,TRUE,"general"}</definedName>
    <definedName name="kkkkkki" localSheetId="14" hidden="1">{"TAB1",#N/A,TRUE,"GENERAL";"TAB2",#N/A,TRUE,"GENERAL";"TAB3",#N/A,TRUE,"GENERAL";"TAB4",#N/A,TRUE,"GENERAL";"TAB5",#N/A,TRUE,"GENERAL"}</definedName>
    <definedName name="kkkkkki" localSheetId="6" hidden="1">{"TAB1",#N/A,TRUE,"GENERAL";"TAB2",#N/A,TRUE,"GENERAL";"TAB3",#N/A,TRUE,"GENERAL";"TAB4",#N/A,TRUE,"GENERAL";"TAB5",#N/A,TRUE,"GENERAL"}</definedName>
    <definedName name="kkkkkki" localSheetId="10" hidden="1">{"TAB1",#N/A,TRUE,"GENERAL";"TAB2",#N/A,TRUE,"GENERAL";"TAB3",#N/A,TRUE,"GENERAL";"TAB4",#N/A,TRUE,"GENERAL";"TAB5",#N/A,TRUE,"GENERAL"}</definedName>
    <definedName name="kkkkkki" hidden="1">{"TAB1",#N/A,TRUE,"GENERAL";"TAB2",#N/A,TRUE,"GENERAL";"TAB3",#N/A,TRUE,"GENERAL";"TAB4",#N/A,TRUE,"GENERAL";"TAB5",#N/A,TRUE,"GENERAL"}</definedName>
    <definedName name="kl" localSheetId="14">CANTIDADES!ERR</definedName>
    <definedName name="kl" localSheetId="6">'GRUPO MGA'!ERR</definedName>
    <definedName name="kl" localSheetId="10">INTERVENTORIA!ERR</definedName>
    <definedName name="kl">[0]!ERR</definedName>
    <definedName name="kljkl" localSheetId="10">#REF!</definedName>
    <definedName name="kljkl" localSheetId="5">#REF!</definedName>
    <definedName name="kljkl" localSheetId="3">#REF!</definedName>
    <definedName name="kljkl" localSheetId="4">#REF!</definedName>
    <definedName name="kljkl">#REF!</definedName>
    <definedName name="klklk" localSheetId="14">#REF!</definedName>
    <definedName name="klklk" localSheetId="6">#REF!</definedName>
    <definedName name="klklk" localSheetId="10">#REF!</definedName>
    <definedName name="klklk" localSheetId="5">#REF!</definedName>
    <definedName name="klklk" localSheetId="3">#REF!</definedName>
    <definedName name="klklk" localSheetId="4">#REF!</definedName>
    <definedName name="klklk">#REF!</definedName>
    <definedName name="krtrk" localSheetId="14" hidden="1">{"via1",#N/A,TRUE,"general";"via2",#N/A,TRUE,"general";"via3",#N/A,TRUE,"general"}</definedName>
    <definedName name="krtrk" localSheetId="6" hidden="1">{"via1",#N/A,TRUE,"general";"via2",#N/A,TRUE,"general";"via3",#N/A,TRUE,"general"}</definedName>
    <definedName name="krtrk" localSheetId="10" hidden="1">{"via1",#N/A,TRUE,"general";"via2",#N/A,TRUE,"general";"via3",#N/A,TRUE,"general"}</definedName>
    <definedName name="krtrk" hidden="1">{"via1",#N/A,TRUE,"general";"via2",#N/A,TRUE,"general";"via3",#N/A,TRUE,"general"}</definedName>
    <definedName name="kyr" localSheetId="14" hidden="1">{"TAB1",#N/A,TRUE,"GENERAL";"TAB2",#N/A,TRUE,"GENERAL";"TAB3",#N/A,TRUE,"GENERAL";"TAB4",#N/A,TRUE,"GENERAL";"TAB5",#N/A,TRUE,"GENERAL"}</definedName>
    <definedName name="kyr" localSheetId="6" hidden="1">{"TAB1",#N/A,TRUE,"GENERAL";"TAB2",#N/A,TRUE,"GENERAL";"TAB3",#N/A,TRUE,"GENERAL";"TAB4",#N/A,TRUE,"GENERAL";"TAB5",#N/A,TRUE,"GENERAL"}</definedName>
    <definedName name="kyr" localSheetId="10" hidden="1">{"TAB1",#N/A,TRUE,"GENERAL";"TAB2",#N/A,TRUE,"GENERAL";"TAB3",#N/A,TRUE,"GENERAL";"TAB4",#N/A,TRUE,"GENERAL";"TAB5",#N/A,TRUE,"GENERAL"}</definedName>
    <definedName name="kyr" hidden="1">{"TAB1",#N/A,TRUE,"GENERAL";"TAB2",#N/A,TRUE,"GENERAL";"TAB3",#N/A,TRUE,"GENERAL";"TAB4",#N/A,TRUE,"GENERAL";"TAB5",#N/A,TRUE,"GENERAL"}</definedName>
    <definedName name="Lamina_superboard" localSheetId="14">'[19]LISTADO DE MATERIALES Y EQUIPOS'!$B$99</definedName>
    <definedName name="Lamina_superboard" localSheetId="10">'[20]LISTADO DE MATERIALES Y EQUIPOS'!$B$99</definedName>
    <definedName name="Lamina_superboard">'[21]LISTADO DE MATERIALES Y EQUIPOS'!$B$99</definedName>
    <definedName name="Lechada_juntas" localSheetId="14">'[19]LISTADO DE MATERIALES Y EQUIPOS'!$B$67</definedName>
    <definedName name="Lechada_juntas" localSheetId="10">'[20]LISTADO DE MATERIALES Y EQUIPOS'!$B$67</definedName>
    <definedName name="Lechada_juntas">'[21]LISTADO DE MATERIALES Y EQUIPOS'!$B$67</definedName>
    <definedName name="LICITACION" localSheetId="14">#REF!</definedName>
    <definedName name="LICITACION" localSheetId="6">#REF!</definedName>
    <definedName name="LICITACION" localSheetId="10">#REF!</definedName>
    <definedName name="LICITACION" localSheetId="5">#REF!</definedName>
    <definedName name="LICITACION" localSheetId="3">#REF!</definedName>
    <definedName name="LICITACION" localSheetId="4">#REF!</definedName>
    <definedName name="LICITACION">#REF!</definedName>
    <definedName name="LIJA" localSheetId="14">'[19]LISTADO DE MATERIALES Y EQUIPOS'!$B$108</definedName>
    <definedName name="LIJA" localSheetId="10">'[20]LISTADO DE MATERIALES Y EQUIPOS'!$B$108</definedName>
    <definedName name="LIJA">'[21]LISTADO DE MATERIALES Y EQUIPOS'!$B$108</definedName>
    <definedName name="LINEA" localSheetId="14">[68]CONT_ADI!#REF!</definedName>
    <definedName name="LINEA" localSheetId="6">[69]CONT_ADI!#REF!</definedName>
    <definedName name="LINEA" localSheetId="10">[70]CONT_ADI!#REF!</definedName>
    <definedName name="LINEA" localSheetId="5">[69]CONT_ADI!#REF!</definedName>
    <definedName name="LINEA" localSheetId="3">[69]CONT_ADI!#REF!</definedName>
    <definedName name="LINEA" localSheetId="4">[69]CONT_ADI!#REF!</definedName>
    <definedName name="LINEA">[69]CONT_ADI!#REF!</definedName>
    <definedName name="ListaCantidad" localSheetId="14">#REF!</definedName>
    <definedName name="ListaCantidad" localSheetId="6">#REF!</definedName>
    <definedName name="ListaCantidad" localSheetId="10">#REF!</definedName>
    <definedName name="ListaCantidad" localSheetId="5">#REF!</definedName>
    <definedName name="ListaCantidad" localSheetId="3">#REF!</definedName>
    <definedName name="ListaCantidad" localSheetId="4">#REF!</definedName>
    <definedName name="ListaCantidad">#REF!</definedName>
    <definedName name="ListaItem" localSheetId="14">#REF!</definedName>
    <definedName name="ListaItem" localSheetId="6">#REF!</definedName>
    <definedName name="ListaItem" localSheetId="10">#REF!</definedName>
    <definedName name="ListaItem" localSheetId="5">#REF!</definedName>
    <definedName name="ListaItem" localSheetId="3">#REF!</definedName>
    <definedName name="ListaItem" localSheetId="4">#REF!</definedName>
    <definedName name="ListaItem">#REF!</definedName>
    <definedName name="ListaUni" localSheetId="10">[71]TOTALES!$D$7:$D$654</definedName>
    <definedName name="ListaUni">[72]TOTALES!$D$7:$D$654</definedName>
    <definedName name="Liston_2x2" localSheetId="14">'[19]LISTADO DE MATERIALES Y EQUIPOS'!$B$25</definedName>
    <definedName name="Liston_2x2" localSheetId="10">'[20]LISTADO DE MATERIALES Y EQUIPOS'!$B$25</definedName>
    <definedName name="Liston_2x2">'[21]LISTADO DE MATERIALES Y EQUIPOS'!$B$25</definedName>
    <definedName name="liuoo" localSheetId="14" hidden="1">{"TAB1",#N/A,TRUE,"GENERAL";"TAB2",#N/A,TRUE,"GENERAL";"TAB3",#N/A,TRUE,"GENERAL";"TAB4",#N/A,TRUE,"GENERAL";"TAB5",#N/A,TRUE,"GENERAL"}</definedName>
    <definedName name="liuoo" localSheetId="6" hidden="1">{"TAB1",#N/A,TRUE,"GENERAL";"TAB2",#N/A,TRUE,"GENERAL";"TAB3",#N/A,TRUE,"GENERAL";"TAB4",#N/A,TRUE,"GENERAL";"TAB5",#N/A,TRUE,"GENERAL"}</definedName>
    <definedName name="liuoo" localSheetId="10" hidden="1">{"TAB1",#N/A,TRUE,"GENERAL";"TAB2",#N/A,TRUE,"GENERAL";"TAB3",#N/A,TRUE,"GENERAL";"TAB4",#N/A,TRUE,"GENERAL";"TAB5",#N/A,TRUE,"GENERAL"}</definedName>
    <definedName name="liuoo" hidden="1">{"TAB1",#N/A,TRUE,"GENERAL";"TAB2",#N/A,TRUE,"GENERAL";"TAB3",#N/A,TRUE,"GENERAL";"TAB4",#N/A,TRUE,"GENERAL";"TAB5",#N/A,TRUE,"GENERAL"}</definedName>
    <definedName name="lkj" localSheetId="14" hidden="1">{"via1",#N/A,TRUE,"general";"via2",#N/A,TRUE,"general";"via3",#N/A,TRUE,"general"}</definedName>
    <definedName name="lkj" localSheetId="6" hidden="1">{"via1",#N/A,TRUE,"general";"via2",#N/A,TRUE,"general";"via3",#N/A,TRUE,"general"}</definedName>
    <definedName name="lkj" localSheetId="10" hidden="1">{"via1",#N/A,TRUE,"general";"via2",#N/A,TRUE,"general";"via3",#N/A,TRUE,"general"}</definedName>
    <definedName name="lkj" hidden="1">{"via1",#N/A,TRUE,"general";"via2",#N/A,TRUE,"general";"via3",#N/A,TRUE,"general"}</definedName>
    <definedName name="LKJLJK" localSheetId="14" hidden="1">{"TAB1",#N/A,TRUE,"GENERAL";"TAB2",#N/A,TRUE,"GENERAL";"TAB3",#N/A,TRUE,"GENERAL";"TAB4",#N/A,TRUE,"GENERAL";"TAB5",#N/A,TRUE,"GENERAL"}</definedName>
    <definedName name="LKJLJK" localSheetId="6" hidden="1">{"TAB1",#N/A,TRUE,"GENERAL";"TAB2",#N/A,TRUE,"GENERAL";"TAB3",#N/A,TRUE,"GENERAL";"TAB4",#N/A,TRUE,"GENERAL";"TAB5",#N/A,TRUE,"GENERAL"}</definedName>
    <definedName name="LKJLJK" localSheetId="10" hidden="1">{"TAB1",#N/A,TRUE,"GENERAL";"TAB2",#N/A,TRUE,"GENERAL";"TAB3",#N/A,TRUE,"GENERAL";"TAB4",#N/A,TRUE,"GENERAL";"TAB5",#N/A,TRUE,"GENERAL"}</definedName>
    <definedName name="LKJLJK" hidden="1">{"TAB1",#N/A,TRUE,"GENERAL";"TAB2",#N/A,TRUE,"GENERAL";"TAB3",#N/A,TRUE,"GENERAL";"TAB4",#N/A,TRUE,"GENERAL";"TAB5",#N/A,TRUE,"GENERAL"}</definedName>
    <definedName name="ll" localSheetId="14">#REF!</definedName>
    <definedName name="ll" localSheetId="6">#REF!</definedName>
    <definedName name="ll" localSheetId="10">#REF!</definedName>
    <definedName name="ll" localSheetId="5">#REF!</definedName>
    <definedName name="ll" localSheetId="3">#REF!</definedName>
    <definedName name="ll" localSheetId="4">#REF!</definedName>
    <definedName name="ll">#REF!</definedName>
    <definedName name="lllllh" localSheetId="14" hidden="1">{"via1",#N/A,TRUE,"general";"via2",#N/A,TRUE,"general";"via3",#N/A,TRUE,"general"}</definedName>
    <definedName name="lllllh" localSheetId="6" hidden="1">{"via1",#N/A,TRUE,"general";"via2",#N/A,TRUE,"general";"via3",#N/A,TRUE,"general"}</definedName>
    <definedName name="lllllh" localSheetId="10" hidden="1">{"via1",#N/A,TRUE,"general";"via2",#N/A,TRUE,"general";"via3",#N/A,TRUE,"general"}</definedName>
    <definedName name="lllllh" hidden="1">{"via1",#N/A,TRUE,"general";"via2",#N/A,TRUE,"general";"via3",#N/A,TRUE,"general"}</definedName>
    <definedName name="llllll" localSheetId="14">#REF!</definedName>
    <definedName name="llllll" localSheetId="15">#REF!</definedName>
    <definedName name="llllll" localSheetId="6">#REF!</definedName>
    <definedName name="llllll" localSheetId="10">#REF!</definedName>
    <definedName name="llllll" localSheetId="5">#REF!</definedName>
    <definedName name="llllll" localSheetId="3">#REF!</definedName>
    <definedName name="llllll" localSheetId="4">#REF!</definedName>
    <definedName name="llllll">#REF!</definedName>
    <definedName name="lllllllo" localSheetId="14" hidden="1">{"via1",#N/A,TRUE,"general";"via2",#N/A,TRUE,"general";"via3",#N/A,TRUE,"general"}</definedName>
    <definedName name="lllllllo" localSheetId="6" hidden="1">{"via1",#N/A,TRUE,"general";"via2",#N/A,TRUE,"general";"via3",#N/A,TRUE,"general"}</definedName>
    <definedName name="lllllllo" localSheetId="10" hidden="1">{"via1",#N/A,TRUE,"general";"via2",#N/A,TRUE,"general";"via3",#N/A,TRUE,"general"}</definedName>
    <definedName name="lllllllo" hidden="1">{"via1",#N/A,TRUE,"general";"via2",#N/A,TRUE,"general";"via3",#N/A,TRUE,"general"}</definedName>
    <definedName name="LOCA" localSheetId="14">[16]!absc</definedName>
    <definedName name="LOCA" localSheetId="6">[17]!absc</definedName>
    <definedName name="LOCA" localSheetId="10">[18]!absc</definedName>
    <definedName name="LOCA" localSheetId="1">[17]!absc</definedName>
    <definedName name="LOCA" localSheetId="5">[17]!absc</definedName>
    <definedName name="LOCA" localSheetId="3">[17]!absc</definedName>
    <definedName name="LOCA" localSheetId="4">[17]!absc</definedName>
    <definedName name="LOCA">[17]!absc</definedName>
    <definedName name="LOCALIZACION_Y_REPLANTEO" localSheetId="14">#REF!</definedName>
    <definedName name="LOCALIZACION_Y_REPLANTEO" localSheetId="6">#REF!</definedName>
    <definedName name="LOCALIZACION_Y_REPLANTEO" localSheetId="10">#REF!</definedName>
    <definedName name="LOCALIZACION_Y_REPLANTEO" localSheetId="5">#REF!</definedName>
    <definedName name="LOCALIZACION_Y_REPLANTEO" localSheetId="3">#REF!</definedName>
    <definedName name="LOCALIZACION_Y_REPLANTEO" localSheetId="4">#REF!</definedName>
    <definedName name="LOCALIZACION_Y_REPLANTEO">#REF!</definedName>
    <definedName name="LOCALIZACIÓN_Y_REPLANTEO._ESTRUCTURAS" localSheetId="14">#REF!</definedName>
    <definedName name="LOCALIZACIÓN_Y_REPLANTEO._ESTRUCTURAS" localSheetId="6">#REF!</definedName>
    <definedName name="LOCALIZACIÓN_Y_REPLANTEO._ESTRUCTURAS" localSheetId="10">#REF!</definedName>
    <definedName name="LOCALIZACIÓN_Y_REPLANTEO._ESTRUCTURAS" localSheetId="5">#REF!</definedName>
    <definedName name="LOCALIZACIÓN_Y_REPLANTEO._ESTRUCTURAS" localSheetId="3">#REF!</definedName>
    <definedName name="LOCALIZACIÓN_Y_REPLANTEO._ESTRUCTURAS" localSheetId="4">#REF!</definedName>
    <definedName name="LOCALIZACIÓN_Y_REPLANTEO._ESTRUCTURAS">#REF!</definedName>
    <definedName name="LOGO" localSheetId="14">CANTIDADES!ERR</definedName>
    <definedName name="LOGO" localSheetId="6">'GRUPO MGA'!ERR</definedName>
    <definedName name="LOGO" localSheetId="10">INTERVENTORIA!ERR</definedName>
    <definedName name="LOGO">[0]!ERR</definedName>
    <definedName name="lolol" localSheetId="14" hidden="1">{"TAB1",#N/A,TRUE,"GENERAL";"TAB2",#N/A,TRUE,"GENERAL";"TAB3",#N/A,TRUE,"GENERAL";"TAB4",#N/A,TRUE,"GENERAL";"TAB5",#N/A,TRUE,"GENERAL"}</definedName>
    <definedName name="lolol" localSheetId="6" hidden="1">{"TAB1",#N/A,TRUE,"GENERAL";"TAB2",#N/A,TRUE,"GENERAL";"TAB3",#N/A,TRUE,"GENERAL";"TAB4",#N/A,TRUE,"GENERAL";"TAB5",#N/A,TRUE,"GENERAL"}</definedName>
    <definedName name="lolol" localSheetId="10" hidden="1">{"TAB1",#N/A,TRUE,"GENERAL";"TAB2",#N/A,TRUE,"GENERAL";"TAB3",#N/A,TRUE,"GENERAL";"TAB4",#N/A,TRUE,"GENERAL";"TAB5",#N/A,TRUE,"GENERAL"}</definedName>
    <definedName name="lolol" hidden="1">{"TAB1",#N/A,TRUE,"GENERAL";"TAB2",#N/A,TRUE,"GENERAL";"TAB3",#N/A,TRUE,"GENERAL";"TAB4",#N/A,TRUE,"GENERAL";"TAB5",#N/A,TRUE,"GENERAL"}</definedName>
    <definedName name="LOPE" localSheetId="14">#REF!</definedName>
    <definedName name="LOPE" localSheetId="6">#REF!</definedName>
    <definedName name="LOPE" localSheetId="10">#REF!</definedName>
    <definedName name="LOPE" localSheetId="5">#REF!</definedName>
    <definedName name="LOPE" localSheetId="3">#REF!</definedName>
    <definedName name="LOPE" localSheetId="4">#REF!</definedName>
    <definedName name="LOPE">#REF!</definedName>
    <definedName name="lplpl" localSheetId="14" hidden="1">{"via1",#N/A,TRUE,"general";"via2",#N/A,TRUE,"general";"via3",#N/A,TRUE,"general"}</definedName>
    <definedName name="lplpl" localSheetId="6" hidden="1">{"via1",#N/A,TRUE,"general";"via2",#N/A,TRUE,"general";"via3",#N/A,TRUE,"general"}</definedName>
    <definedName name="lplpl" localSheetId="10" hidden="1">{"via1",#N/A,TRUE,"general";"via2",#N/A,TRUE,"general";"via3",#N/A,TRUE,"general"}</definedName>
    <definedName name="lplpl" hidden="1">{"via1",#N/A,TRUE,"general";"via2",#N/A,TRUE,"general";"via3",#N/A,TRUE,"general"}</definedName>
    <definedName name="lun" localSheetId="14">'[35]Res-Accide-10'!#REF!</definedName>
    <definedName name="lun" localSheetId="6">'[37]Res-Accide-10'!#REF!</definedName>
    <definedName name="lun" localSheetId="10">'[36]Res-Accide-10'!#REF!</definedName>
    <definedName name="lun" localSheetId="5">'[37]Res-Accide-10'!#REF!</definedName>
    <definedName name="lun" localSheetId="3">'[37]Res-Accide-10'!#REF!</definedName>
    <definedName name="lun" localSheetId="4">'[37]Res-Accide-10'!#REF!</definedName>
    <definedName name="lun">'[37]Res-Accide-10'!#REF!</definedName>
    <definedName name="M" localSheetId="14">#REF!</definedName>
    <definedName name="M" localSheetId="6">#REF!</definedName>
    <definedName name="M" localSheetId="10">#REF!</definedName>
    <definedName name="M" localSheetId="5">#REF!</definedName>
    <definedName name="M" localSheetId="3">#REF!</definedName>
    <definedName name="M" localSheetId="4">#REF!</definedName>
    <definedName name="M">#REF!</definedName>
    <definedName name="MA" localSheetId="14">'[35]Res-Accide-10'!#REF!</definedName>
    <definedName name="MA" localSheetId="6">'[37]Res-Accide-10'!#REF!</definedName>
    <definedName name="MA" localSheetId="10">'[36]Res-Accide-10'!#REF!</definedName>
    <definedName name="MA" localSheetId="5">'[37]Res-Accide-10'!#REF!</definedName>
    <definedName name="MA" localSheetId="3">'[37]Res-Accide-10'!#REF!</definedName>
    <definedName name="MA" localSheetId="4">'[37]Res-Accide-10'!#REF!</definedName>
    <definedName name="MA">'[37]Res-Accide-10'!#REF!</definedName>
    <definedName name="mac" localSheetId="14">#REF!</definedName>
    <definedName name="mac" localSheetId="6">#REF!</definedName>
    <definedName name="mac" localSheetId="10">#REF!</definedName>
    <definedName name="mac" localSheetId="5">#REF!</definedName>
    <definedName name="mac" localSheetId="3">#REF!</definedName>
    <definedName name="mac" localSheetId="4">#REF!</definedName>
    <definedName name="mac">#REF!</definedName>
    <definedName name="Maestro" localSheetId="14">'[19]LISTADO DE MATERIALES Y EQUIPOS'!$B$8</definedName>
    <definedName name="Maestro" localSheetId="10">'[20]LISTADO DE MATERIALES Y EQUIPOS'!$B$8</definedName>
    <definedName name="Maestro">'[21]LISTADO DE MATERIALES Y EQUIPOS'!$B$8</definedName>
    <definedName name="mafdsf" localSheetId="14" hidden="1">{"via1",#N/A,TRUE,"general";"via2",#N/A,TRUE,"general";"via3",#N/A,TRUE,"general"}</definedName>
    <definedName name="mafdsf" localSheetId="6" hidden="1">{"via1",#N/A,TRUE,"general";"via2",#N/A,TRUE,"general";"via3",#N/A,TRUE,"general"}</definedName>
    <definedName name="mafdsf" localSheetId="10" hidden="1">{"via1",#N/A,TRUE,"general";"via2",#N/A,TRUE,"general";"via3",#N/A,TRUE,"general"}</definedName>
    <definedName name="mafdsf" hidden="1">{"via1",#N/A,TRUE,"general";"via2",#N/A,TRUE,"general";"via3",#N/A,TRUE,"general"}</definedName>
    <definedName name="Malla_4x4" localSheetId="14">'[19]LISTADO DE MATERIALES Y EQUIPOS'!$B$30</definedName>
    <definedName name="Malla_4x4" localSheetId="10">'[20]LISTADO DE MATERIALES Y EQUIPOS'!$B$30</definedName>
    <definedName name="Malla_4x4">'[21]LISTADO DE MATERIALES Y EQUIPOS'!$B$30</definedName>
    <definedName name="Malla_Electrosoldada" localSheetId="14">'[19]LISTADO DE MATERIALES Y EQUIPOS'!$B$29</definedName>
    <definedName name="Malla_Electrosoldada" localSheetId="10">'[20]LISTADO DE MATERIALES Y EQUIPOS'!$B$29</definedName>
    <definedName name="Malla_Electrosoldada">'[21]LISTADO DE MATERIALES Y EQUIPOS'!$B$29</definedName>
    <definedName name="mao" localSheetId="14" hidden="1">{"TAB1",#N/A,TRUE,"GENERAL";"TAB2",#N/A,TRUE,"GENERAL";"TAB3",#N/A,TRUE,"GENERAL";"TAB4",#N/A,TRUE,"GENERAL";"TAB5",#N/A,TRUE,"GENERAL"}</definedName>
    <definedName name="mao" localSheetId="6" hidden="1">{"TAB1",#N/A,TRUE,"GENERAL";"TAB2",#N/A,TRUE,"GENERAL";"TAB3",#N/A,TRUE,"GENERAL";"TAB4",#N/A,TRUE,"GENERAL";"TAB5",#N/A,TRUE,"GENERAL"}</definedName>
    <definedName name="mao" localSheetId="10" hidden="1">{"TAB1",#N/A,TRUE,"GENERAL";"TAB2",#N/A,TRUE,"GENERAL";"TAB3",#N/A,TRUE,"GENERAL";"TAB4",#N/A,TRUE,"GENERAL";"TAB5",#N/A,TRUE,"GENERAL"}</definedName>
    <definedName name="mao" hidden="1">{"TAB1",#N/A,TRUE,"GENERAL";"TAB2",#N/A,TRUE,"GENERAL";"TAB3",#N/A,TRUE,"GENERAL";"TAB4",#N/A,TRUE,"GENERAL";"TAB5",#N/A,TRUE,"GENERAL"}</definedName>
    <definedName name="maow" localSheetId="14" hidden="1">{"via1",#N/A,TRUE,"general";"via2",#N/A,TRUE,"general";"via3",#N/A,TRUE,"general"}</definedName>
    <definedName name="maow" localSheetId="6" hidden="1">{"via1",#N/A,TRUE,"general";"via2",#N/A,TRUE,"general";"via3",#N/A,TRUE,"general"}</definedName>
    <definedName name="maow" localSheetId="10" hidden="1">{"via1",#N/A,TRUE,"general";"via2",#N/A,TRUE,"general";"via3",#N/A,TRUE,"general"}</definedName>
    <definedName name="maow" hidden="1">{"via1",#N/A,TRUE,"general";"via2",#N/A,TRUE,"general";"via3",#N/A,TRUE,"general"}</definedName>
    <definedName name="mar" localSheetId="14">'[35]Res-Accide-10'!#REF!</definedName>
    <definedName name="mar" localSheetId="6">'[37]Res-Accide-10'!#REF!</definedName>
    <definedName name="mar" localSheetId="10">'[36]Res-Accide-10'!#REF!</definedName>
    <definedName name="mar" localSheetId="5">'[37]Res-Accide-10'!#REF!</definedName>
    <definedName name="mar" localSheetId="3">'[37]Res-Accide-10'!#REF!</definedName>
    <definedName name="mar" localSheetId="4">'[37]Res-Accide-10'!#REF!</definedName>
    <definedName name="mar">'[37]Res-Accide-10'!#REF!</definedName>
    <definedName name="MASILLA" localSheetId="14">'[19]LISTADO DE MATERIALES Y EQUIPOS'!$B$106</definedName>
    <definedName name="MASILLA" localSheetId="10">'[20]LISTADO DE MATERIALES Y EQUIPOS'!$B$106</definedName>
    <definedName name="MASILLA">'[21]LISTADO DE MATERIALES Y EQUIPOS'!$B$106</definedName>
    <definedName name="masor" localSheetId="14" hidden="1">{"via1",#N/A,TRUE,"general";"via2",#N/A,TRUE,"general";"via3",#N/A,TRUE,"general"}</definedName>
    <definedName name="masor" localSheetId="6" hidden="1">{"via1",#N/A,TRUE,"general";"via2",#N/A,TRUE,"general";"via3",#N/A,TRUE,"general"}</definedName>
    <definedName name="masor" localSheetId="10" hidden="1">{"via1",#N/A,TRUE,"general";"via2",#N/A,TRUE,"general";"via3",#N/A,TRUE,"general"}</definedName>
    <definedName name="masor" hidden="1">{"via1",#N/A,TRUE,"general";"via2",#N/A,TRUE,"general";"via3",#N/A,TRUE,"general"}</definedName>
    <definedName name="MAT" localSheetId="14">#REF!</definedName>
    <definedName name="MAT" localSheetId="6">#REF!</definedName>
    <definedName name="MAT" localSheetId="10">#REF!</definedName>
    <definedName name="MAT" localSheetId="5">#REF!</definedName>
    <definedName name="MAT" localSheetId="3">#REF!</definedName>
    <definedName name="MAT" localSheetId="4">#REF!</definedName>
    <definedName name="MAT">#REF!</definedName>
    <definedName name="MATER" localSheetId="14">[49]MATERIAL!$B$3:$B$580</definedName>
    <definedName name="MATER" localSheetId="10">[50]MATERIAL!$B$3:$B$580</definedName>
    <definedName name="MATER">[49]MATERIAL!$B$3:$B$580</definedName>
    <definedName name="Material_seleccionado" localSheetId="14">'[19]LISTADO DE MATERIALES Y EQUIPOS'!$B$22</definedName>
    <definedName name="Material_seleccionado" localSheetId="10">'[20]LISTADO DE MATERIALES Y EQUIPOS'!$B$22</definedName>
    <definedName name="Material_seleccionado">'[21]LISTADO DE MATERIALES Y EQUIPOS'!$B$22</definedName>
    <definedName name="MATERIALES" localSheetId="14">[49]MATERIAL!$B$2:$D$580</definedName>
    <definedName name="MATERIALES" localSheetId="10">[50]MATERIAL!$B$2:$D$580</definedName>
    <definedName name="materiales">[51]materiales!$A$7:$A$1317</definedName>
    <definedName name="MaterialTub" localSheetId="14">#REF!</definedName>
    <definedName name="MaterialTub" localSheetId="6">#REF!</definedName>
    <definedName name="MaterialTub" localSheetId="10">#REF!</definedName>
    <definedName name="MaterialTub" localSheetId="5">#REF!</definedName>
    <definedName name="MaterialTub" localSheetId="3">#REF!</definedName>
    <definedName name="MaterialTub" localSheetId="4">#REF!</definedName>
    <definedName name="MaterialTub">#REF!</definedName>
    <definedName name="mdd" localSheetId="14" hidden="1">{"via1",#N/A,TRUE,"general";"via2",#N/A,TRUE,"general";"via3",#N/A,TRUE,"general"}</definedName>
    <definedName name="mdd" localSheetId="6" hidden="1">{"via1",#N/A,TRUE,"general";"via2",#N/A,TRUE,"general";"via3",#N/A,TRUE,"general"}</definedName>
    <definedName name="mdd" localSheetId="10" hidden="1">{"via1",#N/A,TRUE,"general";"via2",#N/A,TRUE,"general";"via3",#N/A,TRUE,"general"}</definedName>
    <definedName name="mdd" hidden="1">{"via1",#N/A,TRUE,"general";"via2",#N/A,TRUE,"general";"via3",#N/A,TRUE,"general"}</definedName>
    <definedName name="meg" localSheetId="14" hidden="1">{"TAB1",#N/A,TRUE,"GENERAL";"TAB2",#N/A,TRUE,"GENERAL";"TAB3",#N/A,TRUE,"GENERAL";"TAB4",#N/A,TRUE,"GENERAL";"TAB5",#N/A,TRUE,"GENERAL"}</definedName>
    <definedName name="meg" localSheetId="6" hidden="1">{"TAB1",#N/A,TRUE,"GENERAL";"TAB2",#N/A,TRUE,"GENERAL";"TAB3",#N/A,TRUE,"GENERAL";"TAB4",#N/A,TRUE,"GENERAL";"TAB5",#N/A,TRUE,"GENERAL"}</definedName>
    <definedName name="meg" localSheetId="10" hidden="1">{"TAB1",#N/A,TRUE,"GENERAL";"TAB2",#N/A,TRUE,"GENERAL";"TAB3",#N/A,TRUE,"GENERAL";"TAB4",#N/A,TRUE,"GENERAL";"TAB5",#N/A,TRUE,"GENERAL"}</definedName>
    <definedName name="meg" hidden="1">{"TAB1",#N/A,TRUE,"GENERAL";"TAB2",#N/A,TRUE,"GENERAL";"TAB3",#N/A,TRUE,"GENERAL";"TAB4",#N/A,TRUE,"GENERAL";"TAB5",#N/A,TRUE,"GENERAL"}</definedName>
    <definedName name="MES" localSheetId="10">[14]PRESUPUESTO!$C$13</definedName>
    <definedName name="MES">[15]PRESUPUESTO!$C$13</definedName>
    <definedName name="MESES" localSheetId="14">#REF!</definedName>
    <definedName name="MESES" localSheetId="6">#REF!</definedName>
    <definedName name="MESES" localSheetId="10">#REF!</definedName>
    <definedName name="MESES" localSheetId="5">#REF!</definedName>
    <definedName name="MESES" localSheetId="3">#REF!</definedName>
    <definedName name="MESES" localSheetId="4">#REF!</definedName>
    <definedName name="MESES">#REF!</definedName>
    <definedName name="Mezcladora" localSheetId="14">'[19]LISTADO DE MATERIALES Y EQUIPOS'!$B$32</definedName>
    <definedName name="Mezcladora" localSheetId="10">'[20]LISTADO DE MATERIALES Y EQUIPOS'!$B$32</definedName>
    <definedName name="Mezcladora">'[21]LISTADO DE MATERIALES Y EQUIPOS'!$B$32</definedName>
    <definedName name="mfgjrdt" localSheetId="14" hidden="1">{"TAB1",#N/A,TRUE,"GENERAL";"TAB2",#N/A,TRUE,"GENERAL";"TAB3",#N/A,TRUE,"GENERAL";"TAB4",#N/A,TRUE,"GENERAL";"TAB5",#N/A,TRUE,"GENERAL"}</definedName>
    <definedName name="mfgjrdt" localSheetId="6" hidden="1">{"TAB1",#N/A,TRUE,"GENERAL";"TAB2",#N/A,TRUE,"GENERAL";"TAB3",#N/A,TRUE,"GENERAL";"TAB4",#N/A,TRUE,"GENERAL";"TAB5",#N/A,TRUE,"GENERAL"}</definedName>
    <definedName name="mfgjrdt" localSheetId="10" hidden="1">{"TAB1",#N/A,TRUE,"GENERAL";"TAB2",#N/A,TRUE,"GENERAL";"TAB3",#N/A,TRUE,"GENERAL";"TAB4",#N/A,TRUE,"GENERAL";"TAB5",#N/A,TRUE,"GENERAL"}</definedName>
    <definedName name="mfgjrdt" hidden="1">{"TAB1",#N/A,TRUE,"GENERAL";"TAB2",#N/A,TRUE,"GENERAL";"TAB3",#N/A,TRUE,"GENERAL";"TAB4",#N/A,TRUE,"GENERAL";"TAB5",#N/A,TRUE,"GENERAL"}</definedName>
    <definedName name="mghm" localSheetId="14" hidden="1">{"via1",#N/A,TRUE,"general";"via2",#N/A,TRUE,"general";"via3",#N/A,TRUE,"general"}</definedName>
    <definedName name="mghm" localSheetId="6" hidden="1">{"via1",#N/A,TRUE,"general";"via2",#N/A,TRUE,"general";"via3",#N/A,TRUE,"general"}</definedName>
    <definedName name="mghm" localSheetId="10" hidden="1">{"via1",#N/A,TRUE,"general";"via2",#N/A,TRUE,"general";"via3",#N/A,TRUE,"general"}</definedName>
    <definedName name="mghm" hidden="1">{"via1",#N/A,TRUE,"general";"via2",#N/A,TRUE,"general";"via3",#N/A,TRUE,"general"}</definedName>
    <definedName name="mjmj" localSheetId="14" hidden="1">{"via1",#N/A,TRUE,"general";"via2",#N/A,TRUE,"general";"via3",#N/A,TRUE,"general"}</definedName>
    <definedName name="mjmj" localSheetId="6" hidden="1">{"via1",#N/A,TRUE,"general";"via2",#N/A,TRUE,"general";"via3",#N/A,TRUE,"general"}</definedName>
    <definedName name="mjmj" localSheetId="10" hidden="1">{"via1",#N/A,TRUE,"general";"via2",#N/A,TRUE,"general";"via3",#N/A,TRUE,"general"}</definedName>
    <definedName name="mjmj" hidden="1">{"via1",#N/A,TRUE,"general";"via2",#N/A,TRUE,"general";"via3",#N/A,TRUE,"general"}</definedName>
    <definedName name="mjmjmn" localSheetId="14" hidden="1">{"via1",#N/A,TRUE,"general";"via2",#N/A,TRUE,"general";"via3",#N/A,TRUE,"general"}</definedName>
    <definedName name="mjmjmn" localSheetId="6" hidden="1">{"via1",#N/A,TRUE,"general";"via2",#N/A,TRUE,"general";"via3",#N/A,TRUE,"general"}</definedName>
    <definedName name="mjmjmn" localSheetId="10" hidden="1">{"via1",#N/A,TRUE,"general";"via2",#N/A,TRUE,"general";"via3",#N/A,TRUE,"general"}</definedName>
    <definedName name="mjmjmn" hidden="1">{"via1",#N/A,TRUE,"general";"via2",#N/A,TRUE,"general";"via3",#N/A,TRUE,"general"}</definedName>
    <definedName name="mjnhgkio" localSheetId="14" hidden="1">{"via1",#N/A,TRUE,"general";"via2",#N/A,TRUE,"general";"via3",#N/A,TRUE,"general"}</definedName>
    <definedName name="mjnhgkio" localSheetId="6" hidden="1">{"via1",#N/A,TRUE,"general";"via2",#N/A,TRUE,"general";"via3",#N/A,TRUE,"general"}</definedName>
    <definedName name="mjnhgkio" localSheetId="10" hidden="1">{"via1",#N/A,TRUE,"general";"via2",#N/A,TRUE,"general";"via3",#N/A,TRUE,"general"}</definedName>
    <definedName name="mjnhgkio" hidden="1">{"via1",#N/A,TRUE,"general";"via2",#N/A,TRUE,"general";"via3",#N/A,TRUE,"general"}</definedName>
    <definedName name="MKMK" localSheetId="14">#REF!</definedName>
    <definedName name="MKMK" localSheetId="15">#REF!</definedName>
    <definedName name="MKMK" localSheetId="6">#REF!</definedName>
    <definedName name="MKMK" localSheetId="10">#REF!</definedName>
    <definedName name="MKMK" localSheetId="5">#REF!</definedName>
    <definedName name="MKMK" localSheetId="3">#REF!</definedName>
    <definedName name="MKMK" localSheetId="4">#REF!</definedName>
    <definedName name="MKMK">#REF!</definedName>
    <definedName name="mmjmjh" localSheetId="14" hidden="1">{"TAB1",#N/A,TRUE,"GENERAL";"TAB2",#N/A,TRUE,"GENERAL";"TAB3",#N/A,TRUE,"GENERAL";"TAB4",#N/A,TRUE,"GENERAL";"TAB5",#N/A,TRUE,"GENERAL"}</definedName>
    <definedName name="mmjmjh" localSheetId="6" hidden="1">{"TAB1",#N/A,TRUE,"GENERAL";"TAB2",#N/A,TRUE,"GENERAL";"TAB3",#N/A,TRUE,"GENERAL";"TAB4",#N/A,TRUE,"GENERAL";"TAB5",#N/A,TRUE,"GENERAL"}</definedName>
    <definedName name="mmjmjh" localSheetId="10" hidden="1">{"TAB1",#N/A,TRUE,"GENERAL";"TAB2",#N/A,TRUE,"GENERAL";"TAB3",#N/A,TRUE,"GENERAL";"TAB4",#N/A,TRUE,"GENERAL";"TAB5",#N/A,TRUE,"GENERAL"}</definedName>
    <definedName name="mmjmjh" hidden="1">{"TAB1",#N/A,TRUE,"GENERAL";"TAB2",#N/A,TRUE,"GENERAL";"TAB3",#N/A,TRUE,"GENERAL";"TAB4",#N/A,TRUE,"GENERAL";"TAB5",#N/A,TRUE,"GENERAL"}</definedName>
    <definedName name="mmm" localSheetId="14" hidden="1">{"TAB1",#N/A,TRUE,"GENERAL";"TAB2",#N/A,TRUE,"GENERAL";"TAB3",#N/A,TRUE,"GENERAL";"TAB4",#N/A,TRUE,"GENERAL";"TAB5",#N/A,TRUE,"GENERAL"}</definedName>
    <definedName name="mmm" localSheetId="6" hidden="1">{"TAB1",#N/A,TRUE,"GENERAL";"TAB2",#N/A,TRUE,"GENERAL";"TAB3",#N/A,TRUE,"GENERAL";"TAB4",#N/A,TRUE,"GENERAL";"TAB5",#N/A,TRUE,"GENERAL"}</definedName>
    <definedName name="mmm" localSheetId="10" hidden="1">{"TAB1",#N/A,TRUE,"GENERAL";"TAB2",#N/A,TRUE,"GENERAL";"TAB3",#N/A,TRUE,"GENERAL";"TAB4",#N/A,TRUE,"GENERAL";"TAB5",#N/A,TRUE,"GENERAL"}</definedName>
    <definedName name="mmm" hidden="1">{"TAB1",#N/A,TRUE,"GENERAL";"TAB2",#N/A,TRUE,"GENERAL";"TAB3",#N/A,TRUE,"GENERAL";"TAB4",#N/A,TRUE,"GENERAL";"TAB5",#N/A,TRUE,"GENERAL"}</definedName>
    <definedName name="mmmh" localSheetId="14" hidden="1">{"via1",#N/A,TRUE,"general";"via2",#N/A,TRUE,"general";"via3",#N/A,TRUE,"general"}</definedName>
    <definedName name="mmmh" localSheetId="6" hidden="1">{"via1",#N/A,TRUE,"general";"via2",#N/A,TRUE,"general";"via3",#N/A,TRUE,"general"}</definedName>
    <definedName name="mmmh" localSheetId="10" hidden="1">{"via1",#N/A,TRUE,"general";"via2",#N/A,TRUE,"general";"via3",#N/A,TRUE,"general"}</definedName>
    <definedName name="mmmh" hidden="1">{"via1",#N/A,TRUE,"general";"via2",#N/A,TRUE,"general";"via3",#N/A,TRUE,"general"}</definedName>
    <definedName name="mmmmmjyt" localSheetId="14" hidden="1">{"TAB1",#N/A,TRUE,"GENERAL";"TAB2",#N/A,TRUE,"GENERAL";"TAB3",#N/A,TRUE,"GENERAL";"TAB4",#N/A,TRUE,"GENERAL";"TAB5",#N/A,TRUE,"GENERAL"}</definedName>
    <definedName name="mmmmmjyt" localSheetId="6" hidden="1">{"TAB1",#N/A,TRUE,"GENERAL";"TAB2",#N/A,TRUE,"GENERAL";"TAB3",#N/A,TRUE,"GENERAL";"TAB4",#N/A,TRUE,"GENERAL";"TAB5",#N/A,TRUE,"GENERAL"}</definedName>
    <definedName name="mmmmmjyt" localSheetId="10" hidden="1">{"TAB1",#N/A,TRUE,"GENERAL";"TAB2",#N/A,TRUE,"GENERAL";"TAB3",#N/A,TRUE,"GENERAL";"TAB4",#N/A,TRUE,"GENERAL";"TAB5",#N/A,TRUE,"GENERAL"}</definedName>
    <definedName name="mmmmmjyt" hidden="1">{"TAB1",#N/A,TRUE,"GENERAL";"TAB2",#N/A,TRUE,"GENERAL";"TAB3",#N/A,TRUE,"GENERAL";"TAB4",#N/A,TRUE,"GENERAL";"TAB5",#N/A,TRUE,"GENERAL"}</definedName>
    <definedName name="mmmmmmg" localSheetId="14" hidden="1">{"via1",#N/A,TRUE,"general";"via2",#N/A,TRUE,"general";"via3",#N/A,TRUE,"general"}</definedName>
    <definedName name="mmmmmmg" localSheetId="6" hidden="1">{"via1",#N/A,TRUE,"general";"via2",#N/A,TRUE,"general";"via3",#N/A,TRUE,"general"}</definedName>
    <definedName name="mmmmmmg" localSheetId="10" hidden="1">{"via1",#N/A,TRUE,"general";"via2",#N/A,TRUE,"general";"via3",#N/A,TRUE,"general"}</definedName>
    <definedName name="mmmmmmg" hidden="1">{"via1",#N/A,TRUE,"general";"via2",#N/A,TRUE,"general";"via3",#N/A,TRUE,"general"}</definedName>
    <definedName name="MN" localSheetId="14" hidden="1">{"via1",#N/A,TRUE,"general";"via2",#N/A,TRUE,"general";"via3",#N/A,TRUE,"general"}</definedName>
    <definedName name="MN" localSheetId="6" hidden="1">{"via1",#N/A,TRUE,"general";"via2",#N/A,TRUE,"general";"via3",#N/A,TRUE,"general"}</definedName>
    <definedName name="MN" localSheetId="10" hidden="1">{"via1",#N/A,TRUE,"general";"via2",#N/A,TRUE,"general";"via3",#N/A,TRUE,"general"}</definedName>
    <definedName name="MN" hidden="1">{"via1",#N/A,TRUE,"general";"via2",#N/A,TRUE,"general";"via3",#N/A,TRUE,"general"}</definedName>
    <definedName name="Mortero_1_10" localSheetId="14">'[19]APUS BASIC'!$G$296</definedName>
    <definedName name="Mortero_1_10" localSheetId="10">'[20]APUS BASIC'!$G$296</definedName>
    <definedName name="Mortero_1_10">'[21]APUS BASIC'!$G$296</definedName>
    <definedName name="Mortero_1_5" localSheetId="14">'[19]APUS BASIC'!$G$208</definedName>
    <definedName name="Mortero_1_5" localSheetId="10">'[20]APUS BASIC'!$G$208</definedName>
    <definedName name="Mortero_1_5">'[21]APUS BASIC'!$G$208</definedName>
    <definedName name="Mortero_1_6" localSheetId="14">'[19]APUS BASIC'!$G$252</definedName>
    <definedName name="Mortero_1_6" localSheetId="10">'[20]APUS BASIC'!$G$252</definedName>
    <definedName name="Mortero_1_6">'[21]APUS BASIC'!$G$252</definedName>
    <definedName name="MSMSMSMSMSMSMSMSM" localSheetId="14">#REF!</definedName>
    <definedName name="MSMSMSMSMSMSMSMSM" localSheetId="15">#REF!</definedName>
    <definedName name="MSMSMSMSMSMSMSMSM" localSheetId="6">#REF!</definedName>
    <definedName name="MSMSMSMSMSMSMSMSM" localSheetId="10">#REF!</definedName>
    <definedName name="MSMSMSMSMSMSMSMSM" localSheetId="5">#REF!</definedName>
    <definedName name="MSMSMSMSMSMSMSMSM" localSheetId="3">#REF!</definedName>
    <definedName name="MSMSMSMSMSMSMSMSM" localSheetId="4">#REF!</definedName>
    <definedName name="MSMSMSMSMSMSMSMSM">#REF!</definedName>
    <definedName name="MXMXMXMXMXM" localSheetId="14">#REF!</definedName>
    <definedName name="MXMXMXMXMXM" localSheetId="15">#REF!</definedName>
    <definedName name="MXMXMXMXMXM" localSheetId="6">#REF!</definedName>
    <definedName name="MXMXMXMXMXM" localSheetId="10">#REF!</definedName>
    <definedName name="MXMXMXMXMXM" localSheetId="5">#REF!</definedName>
    <definedName name="MXMXMXMXMXM" localSheetId="3">#REF!</definedName>
    <definedName name="MXMXMXMXMXM" localSheetId="4">#REF!</definedName>
    <definedName name="MXMXMXMXMXM">#REF!</definedName>
    <definedName name="n" localSheetId="14" hidden="1">{"via1",#N/A,TRUE,"general";"via2",#N/A,TRUE,"general";"via3",#N/A,TRUE,"general"}</definedName>
    <definedName name="n" localSheetId="6" hidden="1">{"via1",#N/A,TRUE,"general";"via2",#N/A,TRUE,"general";"via3",#N/A,TRUE,"general"}</definedName>
    <definedName name="n" localSheetId="10" hidden="1">{"via1",#N/A,TRUE,"general";"via2",#N/A,TRUE,"general";"via3",#N/A,TRUE,"general"}</definedName>
    <definedName name="n" hidden="1">{"via1",#N/A,TRUE,"general";"via2",#N/A,TRUE,"general";"via3",#N/A,TRUE,"general"}</definedName>
    <definedName name="nbvnv" localSheetId="14" hidden="1">{"via1",#N/A,TRUE,"general";"via2",#N/A,TRUE,"general";"via3",#N/A,TRUE,"general"}</definedName>
    <definedName name="nbvnv" localSheetId="6" hidden="1">{"via1",#N/A,TRUE,"general";"via2",#N/A,TRUE,"general";"via3",#N/A,TRUE,"general"}</definedName>
    <definedName name="nbvnv" localSheetId="10" hidden="1">{"via1",#N/A,TRUE,"general";"via2",#N/A,TRUE,"general";"via3",#N/A,TRUE,"general"}</definedName>
    <definedName name="nbvnv" hidden="1">{"via1",#N/A,TRUE,"general";"via2",#N/A,TRUE,"general";"via3",#N/A,TRUE,"general"}</definedName>
    <definedName name="NDHS" localSheetId="14" hidden="1">{"TAB1",#N/A,TRUE,"GENERAL";"TAB2",#N/A,TRUE,"GENERAL";"TAB3",#N/A,TRUE,"GENERAL";"TAB4",#N/A,TRUE,"GENERAL";"TAB5",#N/A,TRUE,"GENERAL"}</definedName>
    <definedName name="NDHS" localSheetId="6" hidden="1">{"TAB1",#N/A,TRUE,"GENERAL";"TAB2",#N/A,TRUE,"GENERAL";"TAB3",#N/A,TRUE,"GENERAL";"TAB4",#N/A,TRUE,"GENERAL";"TAB5",#N/A,TRUE,"GENERAL"}</definedName>
    <definedName name="NDHS" localSheetId="10" hidden="1">{"TAB1",#N/A,TRUE,"GENERAL";"TAB2",#N/A,TRUE,"GENERAL";"TAB3",#N/A,TRUE,"GENERAL";"TAB4",#N/A,TRUE,"GENERAL";"TAB5",#N/A,TRUE,"GENERAL"}</definedName>
    <definedName name="NDHS" hidden="1">{"TAB1",#N/A,TRUE,"GENERAL";"TAB2",#N/A,TRUE,"GENERAL";"TAB3",#N/A,TRUE,"GENERAL";"TAB4",#N/A,TRUE,"GENERAL";"TAB5",#N/A,TRUE,"GENERAL"}</definedName>
    <definedName name="nf" localSheetId="14" hidden="1">{"TAB1",#N/A,TRUE,"GENERAL";"TAB2",#N/A,TRUE,"GENERAL";"TAB3",#N/A,TRUE,"GENERAL";"TAB4",#N/A,TRUE,"GENERAL";"TAB5",#N/A,TRUE,"GENERAL"}</definedName>
    <definedName name="nf" localSheetId="6" hidden="1">{"TAB1",#N/A,TRUE,"GENERAL";"TAB2",#N/A,TRUE,"GENERAL";"TAB3",#N/A,TRUE,"GENERAL";"TAB4",#N/A,TRUE,"GENERAL";"TAB5",#N/A,TRUE,"GENERAL"}</definedName>
    <definedName name="nf" localSheetId="10" hidden="1">{"TAB1",#N/A,TRUE,"GENERAL";"TAB2",#N/A,TRUE,"GENERAL";"TAB3",#N/A,TRUE,"GENERAL";"TAB4",#N/A,TRUE,"GENERAL";"TAB5",#N/A,TRUE,"GENERAL"}</definedName>
    <definedName name="nf" hidden="1">{"TAB1",#N/A,TRUE,"GENERAL";"TAB2",#N/A,TRUE,"GENERAL";"TAB3",#N/A,TRUE,"GENERAL";"TAB4",#N/A,TRUE,"GENERAL";"TAB5",#N/A,TRUE,"GENERAL"}</definedName>
    <definedName name="nfg" localSheetId="14" hidden="1">{"via1",#N/A,TRUE,"general";"via2",#N/A,TRUE,"general";"via3",#N/A,TRUE,"general"}</definedName>
    <definedName name="nfg" localSheetId="6" hidden="1">{"via1",#N/A,TRUE,"general";"via2",#N/A,TRUE,"general";"via3",#N/A,TRUE,"general"}</definedName>
    <definedName name="nfg" localSheetId="10" hidden="1">{"via1",#N/A,TRUE,"general";"via2",#N/A,TRUE,"general";"via3",#N/A,TRUE,"general"}</definedName>
    <definedName name="nfg" hidden="1">{"via1",#N/A,TRUE,"general";"via2",#N/A,TRUE,"general";"via3",#N/A,TRUE,"general"}</definedName>
    <definedName name="nfgn" localSheetId="14" hidden="1">{"via1",#N/A,TRUE,"general";"via2",#N/A,TRUE,"general";"via3",#N/A,TRUE,"general"}</definedName>
    <definedName name="nfgn" localSheetId="6" hidden="1">{"via1",#N/A,TRUE,"general";"via2",#N/A,TRUE,"general";"via3",#N/A,TRUE,"general"}</definedName>
    <definedName name="nfgn" localSheetId="10" hidden="1">{"via1",#N/A,TRUE,"general";"via2",#N/A,TRUE,"general";"via3",#N/A,TRUE,"general"}</definedName>
    <definedName name="nfgn" hidden="1">{"via1",#N/A,TRUE,"general";"via2",#N/A,TRUE,"general";"via3",#N/A,TRUE,"general"}</definedName>
    <definedName name="ngdn" localSheetId="14" hidden="1">{"TAB1",#N/A,TRUE,"GENERAL";"TAB2",#N/A,TRUE,"GENERAL";"TAB3",#N/A,TRUE,"GENERAL";"TAB4",#N/A,TRUE,"GENERAL";"TAB5",#N/A,TRUE,"GENERAL"}</definedName>
    <definedName name="ngdn" localSheetId="6" hidden="1">{"TAB1",#N/A,TRUE,"GENERAL";"TAB2",#N/A,TRUE,"GENERAL";"TAB3",#N/A,TRUE,"GENERAL";"TAB4",#N/A,TRUE,"GENERAL";"TAB5",#N/A,TRUE,"GENERAL"}</definedName>
    <definedName name="ngdn" localSheetId="10" hidden="1">{"TAB1",#N/A,TRUE,"GENERAL";"TAB2",#N/A,TRUE,"GENERAL";"TAB3",#N/A,TRUE,"GENERAL";"TAB4",#N/A,TRUE,"GENERAL";"TAB5",#N/A,TRUE,"GENERAL"}</definedName>
    <definedName name="ngdn" hidden="1">{"TAB1",#N/A,TRUE,"GENERAL";"TAB2",#N/A,TRUE,"GENERAL";"TAB3",#N/A,TRUE,"GENERAL";"TAB4",#N/A,TRUE,"GENERAL";"TAB5",#N/A,TRUE,"GENERAL"}</definedName>
    <definedName name="ngfh" localSheetId="14" hidden="1">{"via1",#N/A,TRUE,"general";"via2",#N/A,TRUE,"general";"via3",#N/A,TRUE,"general"}</definedName>
    <definedName name="ngfh" localSheetId="6" hidden="1">{"via1",#N/A,TRUE,"general";"via2",#N/A,TRUE,"general";"via3",#N/A,TRUE,"general"}</definedName>
    <definedName name="ngfh" localSheetId="10" hidden="1">{"via1",#N/A,TRUE,"general";"via2",#N/A,TRUE,"general";"via3",#N/A,TRUE,"general"}</definedName>
    <definedName name="ngfh" hidden="1">{"via1",#N/A,TRUE,"general";"via2",#N/A,TRUE,"general";"via3",#N/A,TRUE,"general"}</definedName>
    <definedName name="nhn" localSheetId="14" hidden="1">{"via1",#N/A,TRUE,"general";"via2",#N/A,TRUE,"general";"via3",#N/A,TRUE,"general"}</definedName>
    <definedName name="nhn" localSheetId="6" hidden="1">{"via1",#N/A,TRUE,"general";"via2",#N/A,TRUE,"general";"via3",#N/A,TRUE,"general"}</definedName>
    <definedName name="nhn" localSheetId="10" hidden="1">{"via1",#N/A,TRUE,"general";"via2",#N/A,TRUE,"general";"via3",#N/A,TRUE,"general"}</definedName>
    <definedName name="nhn" hidden="1">{"via1",#N/A,TRUE,"general";"via2",#N/A,TRUE,"general";"via3",#N/A,TRUE,"general"}</definedName>
    <definedName name="nhncfgn" localSheetId="14" hidden="1">{"TAB1",#N/A,TRUE,"GENERAL";"TAB2",#N/A,TRUE,"GENERAL";"TAB3",#N/A,TRUE,"GENERAL";"TAB4",#N/A,TRUE,"GENERAL";"TAB5",#N/A,TRUE,"GENERAL"}</definedName>
    <definedName name="nhncfgn" localSheetId="6" hidden="1">{"TAB1",#N/A,TRUE,"GENERAL";"TAB2",#N/A,TRUE,"GENERAL";"TAB3",#N/A,TRUE,"GENERAL";"TAB4",#N/A,TRUE,"GENERAL";"TAB5",#N/A,TRUE,"GENERAL"}</definedName>
    <definedName name="nhncfgn" localSheetId="10" hidden="1">{"TAB1",#N/A,TRUE,"GENERAL";"TAB2",#N/A,TRUE,"GENERAL";"TAB3",#N/A,TRUE,"GENERAL";"TAB4",#N/A,TRUE,"GENERAL";"TAB5",#N/A,TRUE,"GENERAL"}</definedName>
    <definedName name="nhncfgn" hidden="1">{"TAB1",#N/A,TRUE,"GENERAL";"TAB2",#N/A,TRUE,"GENERAL";"TAB3",#N/A,TRUE,"GENERAL";"TAB4",#N/A,TRUE,"GENERAL";"TAB5",#N/A,TRUE,"GENERAL"}</definedName>
    <definedName name="nhndr" localSheetId="14" hidden="1">{"via1",#N/A,TRUE,"general";"via2",#N/A,TRUE,"general";"via3",#N/A,TRUE,"general"}</definedName>
    <definedName name="nhndr" localSheetId="6" hidden="1">{"via1",#N/A,TRUE,"general";"via2",#N/A,TRUE,"general";"via3",#N/A,TRUE,"general"}</definedName>
    <definedName name="nhndr" localSheetId="10" hidden="1">{"via1",#N/A,TRUE,"general";"via2",#N/A,TRUE,"general";"via3",#N/A,TRUE,"general"}</definedName>
    <definedName name="nhndr" hidden="1">{"via1",#N/A,TRUE,"general";"via2",#N/A,TRUE,"general";"via3",#N/A,TRUE,"general"}</definedName>
    <definedName name="nmmmm" localSheetId="14" hidden="1">{"via1",#N/A,TRUE,"general";"via2",#N/A,TRUE,"general";"via3",#N/A,TRUE,"general"}</definedName>
    <definedName name="nmmmm" localSheetId="6" hidden="1">{"via1",#N/A,TRUE,"general";"via2",#N/A,TRUE,"general";"via3",#N/A,TRUE,"general"}</definedName>
    <definedName name="nmmmm" localSheetId="10" hidden="1">{"via1",#N/A,TRUE,"general";"via2",#N/A,TRUE,"general";"via3",#N/A,TRUE,"general"}</definedName>
    <definedName name="nmmmm" hidden="1">{"via1",#N/A,TRUE,"general";"via2",#N/A,TRUE,"general";"via3",#N/A,TRUE,"general"}</definedName>
    <definedName name="NN" localSheetId="14" hidden="1">{"TAB1",#N/A,TRUE,"GENERAL";"TAB2",#N/A,TRUE,"GENERAL";"TAB3",#N/A,TRUE,"GENERAL";"TAB4",#N/A,TRUE,"GENERAL";"TAB5",#N/A,TRUE,"GENERAL"}</definedName>
    <definedName name="NN" localSheetId="6" hidden="1">{"TAB1",#N/A,TRUE,"GENERAL";"TAB2",#N/A,TRUE,"GENERAL";"TAB3",#N/A,TRUE,"GENERAL";"TAB4",#N/A,TRUE,"GENERAL";"TAB5",#N/A,TRUE,"GENERAL"}</definedName>
    <definedName name="NN" localSheetId="10" hidden="1">{"TAB1",#N/A,TRUE,"GENERAL";"TAB2",#N/A,TRUE,"GENERAL";"TAB3",#N/A,TRUE,"GENERAL";"TAB4",#N/A,TRUE,"GENERAL";"TAB5",#N/A,TRUE,"GENERAL"}</definedName>
    <definedName name="NN" hidden="1">{"TAB1",#N/A,TRUE,"GENERAL";"TAB2",#N/A,TRUE,"GENERAL";"TAB3",#N/A,TRUE,"GENERAL";"TAB4",#N/A,TRUE,"GENERAL";"TAB5",#N/A,TRUE,"GENERAL"}</definedName>
    <definedName name="nndng" localSheetId="14" hidden="1">{"TAB1",#N/A,TRUE,"GENERAL";"TAB2",#N/A,TRUE,"GENERAL";"TAB3",#N/A,TRUE,"GENERAL";"TAB4",#N/A,TRUE,"GENERAL";"TAB5",#N/A,TRUE,"GENERAL"}</definedName>
    <definedName name="nndng" localSheetId="6" hidden="1">{"TAB1",#N/A,TRUE,"GENERAL";"TAB2",#N/A,TRUE,"GENERAL";"TAB3",#N/A,TRUE,"GENERAL";"TAB4",#N/A,TRUE,"GENERAL";"TAB5",#N/A,TRUE,"GENERAL"}</definedName>
    <definedName name="nndng" localSheetId="10" hidden="1">{"TAB1",#N/A,TRUE,"GENERAL";"TAB2",#N/A,TRUE,"GENERAL";"TAB3",#N/A,TRUE,"GENERAL";"TAB4",#N/A,TRUE,"GENERAL";"TAB5",#N/A,TRUE,"GENERAL"}</definedName>
    <definedName name="nndng" hidden="1">{"TAB1",#N/A,TRUE,"GENERAL";"TAB2",#N/A,TRUE,"GENERAL";"TAB3",#N/A,TRUE,"GENERAL";"TAB4",#N/A,TRUE,"GENERAL";"TAB5",#N/A,TRUE,"GENERAL"}</definedName>
    <definedName name="nnn" localSheetId="14" hidden="1">{"TAB1",#N/A,TRUE,"GENERAL";"TAB2",#N/A,TRUE,"GENERAL";"TAB3",#N/A,TRUE,"GENERAL";"TAB4",#N/A,TRUE,"GENERAL";"TAB5",#N/A,TRUE,"GENERAL"}</definedName>
    <definedName name="nnn" localSheetId="6" hidden="1">{"TAB1",#N/A,TRUE,"GENERAL";"TAB2",#N/A,TRUE,"GENERAL";"TAB3",#N/A,TRUE,"GENERAL";"TAB4",#N/A,TRUE,"GENERAL";"TAB5",#N/A,TRUE,"GENERAL"}</definedName>
    <definedName name="nnn" localSheetId="10" hidden="1">{"TAB1",#N/A,TRUE,"GENERAL";"TAB2",#N/A,TRUE,"GENERAL";"TAB3",#N/A,TRUE,"GENERAL";"TAB4",#N/A,TRUE,"GENERAL";"TAB5",#N/A,TRUE,"GENERAL"}</definedName>
    <definedName name="nnn" hidden="1">{"TAB1",#N/A,TRUE,"GENERAL";"TAB2",#N/A,TRUE,"GENERAL";"TAB3",#N/A,TRUE,"GENERAL";"TAB4",#N/A,TRUE,"GENERAL";"TAB5",#N/A,TRUE,"GENERAL"}</definedName>
    <definedName name="nnnhd" localSheetId="14" hidden="1">{"via1",#N/A,TRUE,"general";"via2",#N/A,TRUE,"general";"via3",#N/A,TRUE,"general"}</definedName>
    <definedName name="nnnhd" localSheetId="6" hidden="1">{"via1",#N/A,TRUE,"general";"via2",#N/A,TRUE,"general";"via3",#N/A,TRUE,"general"}</definedName>
    <definedName name="nnnhd" localSheetId="10" hidden="1">{"via1",#N/A,TRUE,"general";"via2",#N/A,TRUE,"general";"via3",#N/A,TRUE,"general"}</definedName>
    <definedName name="nnnhd" hidden="1">{"via1",#N/A,TRUE,"general";"via2",#N/A,TRUE,"general";"via3",#N/A,TRUE,"general"}</definedName>
    <definedName name="nnnnn" localSheetId="14" hidden="1">{"via1",#N/A,TRUE,"general";"via2",#N/A,TRUE,"general";"via3",#N/A,TRUE,"general"}</definedName>
    <definedName name="nnnnn" localSheetId="6" hidden="1">{"via1",#N/A,TRUE,"general";"via2",#N/A,TRUE,"general";"via3",#N/A,TRUE,"general"}</definedName>
    <definedName name="nnnnn" localSheetId="10" hidden="1">{"via1",#N/A,TRUE,"general";"via2",#N/A,TRUE,"general";"via3",#N/A,TRUE,"general"}</definedName>
    <definedName name="nnnnn" hidden="1">{"via1",#N/A,TRUE,"general";"via2",#N/A,TRUE,"general";"via3",#N/A,TRUE,"general"}</definedName>
    <definedName name="nnnnnd" localSheetId="14" hidden="1">{"TAB1",#N/A,TRUE,"GENERAL";"TAB2",#N/A,TRUE,"GENERAL";"TAB3",#N/A,TRUE,"GENERAL";"TAB4",#N/A,TRUE,"GENERAL";"TAB5",#N/A,TRUE,"GENERAL"}</definedName>
    <definedName name="nnnnnd" localSheetId="6" hidden="1">{"TAB1",#N/A,TRUE,"GENERAL";"TAB2",#N/A,TRUE,"GENERAL";"TAB3",#N/A,TRUE,"GENERAL";"TAB4",#N/A,TRUE,"GENERAL";"TAB5",#N/A,TRUE,"GENERAL"}</definedName>
    <definedName name="nnnnnd" localSheetId="10" hidden="1">{"TAB1",#N/A,TRUE,"GENERAL";"TAB2",#N/A,TRUE,"GENERAL";"TAB3",#N/A,TRUE,"GENERAL";"TAB4",#N/A,TRUE,"GENERAL";"TAB5",#N/A,TRUE,"GENERAL"}</definedName>
    <definedName name="nnnnnd" hidden="1">{"TAB1",#N/A,TRUE,"GENERAL";"TAB2",#N/A,TRUE,"GENERAL";"TAB3",#N/A,TRUE,"GENERAL";"TAB4",#N/A,TRUE,"GENERAL";"TAB5",#N/A,TRUE,"GENERAL"}</definedName>
    <definedName name="nnnnnf" localSheetId="14" hidden="1">{"TAB1",#N/A,TRUE,"GENERAL";"TAB2",#N/A,TRUE,"GENERAL";"TAB3",#N/A,TRUE,"GENERAL";"TAB4",#N/A,TRUE,"GENERAL";"TAB5",#N/A,TRUE,"GENERAL"}</definedName>
    <definedName name="nnnnnf" localSheetId="6" hidden="1">{"TAB1",#N/A,TRUE,"GENERAL";"TAB2",#N/A,TRUE,"GENERAL";"TAB3",#N/A,TRUE,"GENERAL";"TAB4",#N/A,TRUE,"GENERAL";"TAB5",#N/A,TRUE,"GENERAL"}</definedName>
    <definedName name="nnnnnf" localSheetId="10" hidden="1">{"TAB1",#N/A,TRUE,"GENERAL";"TAB2",#N/A,TRUE,"GENERAL";"TAB3",#N/A,TRUE,"GENERAL";"TAB4",#N/A,TRUE,"GENERAL";"TAB5",#N/A,TRUE,"GENERAL"}</definedName>
    <definedName name="nnnnnf" hidden="1">{"TAB1",#N/A,TRUE,"GENERAL";"TAB2",#N/A,TRUE,"GENERAL";"TAB3",#N/A,TRUE,"GENERAL";"TAB4",#N/A,TRUE,"GENERAL";"TAB5",#N/A,TRUE,"GENERAL"}</definedName>
    <definedName name="nnnnnh" localSheetId="14" hidden="1">{"via1",#N/A,TRUE,"general";"via2",#N/A,TRUE,"general";"via3",#N/A,TRUE,"general"}</definedName>
    <definedName name="nnnnnh" localSheetId="6" hidden="1">{"via1",#N/A,TRUE,"general";"via2",#N/A,TRUE,"general";"via3",#N/A,TRUE,"general"}</definedName>
    <definedName name="nnnnnh" localSheetId="10" hidden="1">{"via1",#N/A,TRUE,"general";"via2",#N/A,TRUE,"general";"via3",#N/A,TRUE,"general"}</definedName>
    <definedName name="nnnnnh" hidden="1">{"via1",#N/A,TRUE,"general";"via2",#N/A,TRUE,"general";"via3",#N/A,TRUE,"general"}</definedName>
    <definedName name="NO" localSheetId="14">CANTIDADES!ERR</definedName>
    <definedName name="NO" localSheetId="6">'GRUPO MGA'!ERR</definedName>
    <definedName name="NO" localSheetId="10">INTERVENTORIA!ERR</definedName>
    <definedName name="NO">[0]!ERR</definedName>
    <definedName name="NOMBRE" localSheetId="14">#REF!</definedName>
    <definedName name="NOMBRE" localSheetId="6">#REF!</definedName>
    <definedName name="NOMBRE" localSheetId="10">#REF!</definedName>
    <definedName name="NOMBRE" localSheetId="5">#REF!</definedName>
    <definedName name="NOMBRE" localSheetId="3">#REF!</definedName>
    <definedName name="NOMBRE" localSheetId="4">#REF!</definedName>
    <definedName name="NOMBRE">#REF!</definedName>
    <definedName name="Norte" localSheetId="14">#REF!</definedName>
    <definedName name="Norte" localSheetId="6">#REF!</definedName>
    <definedName name="Norte" localSheetId="10">#REF!</definedName>
    <definedName name="Norte" localSheetId="5">#REF!</definedName>
    <definedName name="Norte" localSheetId="3">#REF!</definedName>
    <definedName name="Norte" localSheetId="4">#REF!</definedName>
    <definedName name="Norte">#REF!</definedName>
    <definedName name="NUEVO" localSheetId="14">#REF!</definedName>
    <definedName name="NUEVO" localSheetId="6">#REF!</definedName>
    <definedName name="NUEVO" localSheetId="10">#REF!</definedName>
    <definedName name="NUEVO" localSheetId="5">#REF!</definedName>
    <definedName name="NUEVO" localSheetId="3">#REF!</definedName>
    <definedName name="NUEVO" localSheetId="4">#REF!</definedName>
    <definedName name="NUEVO">#REF!</definedName>
    <definedName name="nxn" localSheetId="14" hidden="1">{"via1",#N/A,TRUE,"general";"via2",#N/A,TRUE,"general";"via3",#N/A,TRUE,"general"}</definedName>
    <definedName name="nxn" localSheetId="6" hidden="1">{"via1",#N/A,TRUE,"general";"via2",#N/A,TRUE,"general";"via3",#N/A,TRUE,"general"}</definedName>
    <definedName name="nxn" localSheetId="10" hidden="1">{"via1",#N/A,TRUE,"general";"via2",#N/A,TRUE,"general";"via3",#N/A,TRUE,"general"}</definedName>
    <definedName name="nxn" hidden="1">{"via1",#N/A,TRUE,"general";"via2",#N/A,TRUE,"general";"via3",#N/A,TRUE,"general"}</definedName>
    <definedName name="ÑL" localSheetId="14">#REF!</definedName>
    <definedName name="ÑL" localSheetId="6">#REF!</definedName>
    <definedName name="ÑL" localSheetId="10">#REF!</definedName>
    <definedName name="ÑL" localSheetId="5">#REF!</definedName>
    <definedName name="ÑL" localSheetId="3">#REF!</definedName>
    <definedName name="ÑL" localSheetId="4">#REF!</definedName>
    <definedName name="ÑL">#REF!</definedName>
    <definedName name="ÑLOP00" localSheetId="14">#REF!</definedName>
    <definedName name="ÑLOP00" localSheetId="15">#REF!</definedName>
    <definedName name="ÑLOP00" localSheetId="6">#REF!</definedName>
    <definedName name="ÑLOP00" localSheetId="10">#REF!</definedName>
    <definedName name="ÑLOP00" localSheetId="5">#REF!</definedName>
    <definedName name="ÑLOP00" localSheetId="3">#REF!</definedName>
    <definedName name="ÑLOP00" localSheetId="4">#REF!</definedName>
    <definedName name="ÑLOP00">#REF!</definedName>
    <definedName name="ÑÑÑ" localSheetId="14">#REF!</definedName>
    <definedName name="ÑÑÑ" localSheetId="6">#REF!</definedName>
    <definedName name="ÑÑÑ" localSheetId="10">#REF!</definedName>
    <definedName name="ÑÑÑ" localSheetId="5">#REF!</definedName>
    <definedName name="ÑÑÑ" localSheetId="3">#REF!</definedName>
    <definedName name="ÑÑÑ" localSheetId="4">#REF!</definedName>
    <definedName name="ÑÑÑ">#REF!</definedName>
    <definedName name="ñpñpñ" localSheetId="14" hidden="1">{"via1",#N/A,TRUE,"general";"via2",#N/A,TRUE,"general";"via3",#N/A,TRUE,"general"}</definedName>
    <definedName name="ñpñpñ" localSheetId="6" hidden="1">{"via1",#N/A,TRUE,"general";"via2",#N/A,TRUE,"general";"via3",#N/A,TRUE,"general"}</definedName>
    <definedName name="ñpñpñ" localSheetId="10" hidden="1">{"via1",#N/A,TRUE,"general";"via2",#N/A,TRUE,"general";"via3",#N/A,TRUE,"general"}</definedName>
    <definedName name="ñpñpñ" hidden="1">{"via1",#N/A,TRUE,"general";"via2",#N/A,TRUE,"general";"via3",#N/A,TRUE,"general"}</definedName>
    <definedName name="o" localSheetId="10">[38]Planilla!$C$60</definedName>
    <definedName name="o">[39]Planilla!$C$60</definedName>
    <definedName name="º1" localSheetId="14">#REF!</definedName>
    <definedName name="º1" localSheetId="6">#REF!</definedName>
    <definedName name="º1" localSheetId="10">#REF!</definedName>
    <definedName name="º1" localSheetId="5">#REF!</definedName>
    <definedName name="º1" localSheetId="3">#REF!</definedName>
    <definedName name="º1" localSheetId="4">#REF!</definedName>
    <definedName name="º1">#REF!</definedName>
    <definedName name="o9o9" localSheetId="14" hidden="1">{"via1",#N/A,TRUE,"general";"via2",#N/A,TRUE,"general";"via3",#N/A,TRUE,"general"}</definedName>
    <definedName name="o9o9" localSheetId="6" hidden="1">{"via1",#N/A,TRUE,"general";"via2",#N/A,TRUE,"general";"via3",#N/A,TRUE,"general"}</definedName>
    <definedName name="o9o9" localSheetId="10" hidden="1">{"via1",#N/A,TRUE,"general";"via2",#N/A,TRUE,"general";"via3",#N/A,TRUE,"general"}</definedName>
    <definedName name="o9o9" hidden="1">{"via1",#N/A,TRUE,"general";"via2",#N/A,TRUE,"general";"via3",#N/A,TRUE,"general"}</definedName>
    <definedName name="OBJ" localSheetId="10">[14]PRESUPUESTO!$C$10</definedName>
    <definedName name="OBJ">[15]PRESUPUESTO!$C$10</definedName>
    <definedName name="Obra" localSheetId="14">#REF!</definedName>
    <definedName name="Obra" localSheetId="15">#REF!</definedName>
    <definedName name="Obra" localSheetId="6">#REF!</definedName>
    <definedName name="Obra" localSheetId="10">#REF!</definedName>
    <definedName name="Obra" localSheetId="5">#REF!</definedName>
    <definedName name="Obra" localSheetId="3">#REF!</definedName>
    <definedName name="Obra" localSheetId="4">#REF!</definedName>
    <definedName name="Obra">#REF!</definedName>
    <definedName name="Oficial" localSheetId="14">'[19]LISTADO DE MATERIALES Y EQUIPOS'!$B$7</definedName>
    <definedName name="Oficial" localSheetId="10">'[20]LISTADO DE MATERIALES Y EQUIPOS'!$B$7</definedName>
    <definedName name="Oficial">'[21]LISTADO DE MATERIALES Y EQUIPOS'!$B$7</definedName>
    <definedName name="oiret" localSheetId="14" hidden="1">{"TAB1",#N/A,TRUE,"GENERAL";"TAB2",#N/A,TRUE,"GENERAL";"TAB3",#N/A,TRUE,"GENERAL";"TAB4",#N/A,TRUE,"GENERAL";"TAB5",#N/A,TRUE,"GENERAL"}</definedName>
    <definedName name="oiret" localSheetId="6" hidden="1">{"TAB1",#N/A,TRUE,"GENERAL";"TAB2",#N/A,TRUE,"GENERAL";"TAB3",#N/A,TRUE,"GENERAL";"TAB4",#N/A,TRUE,"GENERAL";"TAB5",#N/A,TRUE,"GENERAL"}</definedName>
    <definedName name="oiret" localSheetId="10" hidden="1">{"TAB1",#N/A,TRUE,"GENERAL";"TAB2",#N/A,TRUE,"GENERAL";"TAB3",#N/A,TRUE,"GENERAL";"TAB4",#N/A,TRUE,"GENERAL";"TAB5",#N/A,TRUE,"GENERAL"}</definedName>
    <definedName name="oiret" hidden="1">{"TAB1",#N/A,TRUE,"GENERAL";"TAB2",#N/A,TRUE,"GENERAL";"TAB3",#N/A,TRUE,"GENERAL";"TAB4",#N/A,TRUE,"GENERAL";"TAB5",#N/A,TRUE,"GENERAL"}</definedName>
    <definedName name="oirgrth" localSheetId="14" hidden="1">{"TAB1",#N/A,TRUE,"GENERAL";"TAB2",#N/A,TRUE,"GENERAL";"TAB3",#N/A,TRUE,"GENERAL";"TAB4",#N/A,TRUE,"GENERAL";"TAB5",#N/A,TRUE,"GENERAL"}</definedName>
    <definedName name="oirgrth" localSheetId="6" hidden="1">{"TAB1",#N/A,TRUE,"GENERAL";"TAB2",#N/A,TRUE,"GENERAL";"TAB3",#N/A,TRUE,"GENERAL";"TAB4",#N/A,TRUE,"GENERAL";"TAB5",#N/A,TRUE,"GENERAL"}</definedName>
    <definedName name="oirgrth" localSheetId="10" hidden="1">{"TAB1",#N/A,TRUE,"GENERAL";"TAB2",#N/A,TRUE,"GENERAL";"TAB3",#N/A,TRUE,"GENERAL";"TAB4",#N/A,TRUE,"GENERAL";"TAB5",#N/A,TRUE,"GENERAL"}</definedName>
    <definedName name="oirgrth" hidden="1">{"TAB1",#N/A,TRUE,"GENERAL";"TAB2",#N/A,TRUE,"GENERAL";"TAB3",#N/A,TRUE,"GENERAL";"TAB4",#N/A,TRUE,"GENERAL";"TAB5",#N/A,TRUE,"GENERAL"}</definedName>
    <definedName name="OIUOIU" localSheetId="14" hidden="1">{"via1",#N/A,TRUE,"general";"via2",#N/A,TRUE,"general";"via3",#N/A,TRUE,"general"}</definedName>
    <definedName name="OIUOIU" localSheetId="6" hidden="1">{"via1",#N/A,TRUE,"general";"via2",#N/A,TRUE,"general";"via3",#N/A,TRUE,"general"}</definedName>
    <definedName name="OIUOIU" localSheetId="10" hidden="1">{"via1",#N/A,TRUE,"general";"via2",#N/A,TRUE,"general";"via3",#N/A,TRUE,"general"}</definedName>
    <definedName name="OIUOIU" hidden="1">{"via1",#N/A,TRUE,"general";"via2",#N/A,TRUE,"general";"via3",#N/A,TRUE,"general"}</definedName>
    <definedName name="OOMMOOMM" localSheetId="14">#REF!</definedName>
    <definedName name="OOMMOOMM" localSheetId="15">#REF!</definedName>
    <definedName name="OOMMOOMM" localSheetId="6">#REF!</definedName>
    <definedName name="OOMMOOMM" localSheetId="10">#REF!</definedName>
    <definedName name="OOMMOOMM" localSheetId="5">#REF!</definedName>
    <definedName name="OOMMOOMM" localSheetId="3">#REF!</definedName>
    <definedName name="OOMMOOMM" localSheetId="4">#REF!</definedName>
    <definedName name="OOMMOOMM">#REF!</definedName>
    <definedName name="ooo" localSheetId="14" hidden="1">{"via1",#N/A,TRUE,"general";"via2",#N/A,TRUE,"general";"via3",#N/A,TRUE,"general"}</definedName>
    <definedName name="ooo" localSheetId="6" hidden="1">{"via1",#N/A,TRUE,"general";"via2",#N/A,TRUE,"general";"via3",#N/A,TRUE,"general"}</definedName>
    <definedName name="ooo" localSheetId="10" hidden="1">{"via1",#N/A,TRUE,"general";"via2",#N/A,TRUE,"general";"via3",#N/A,TRUE,"general"}</definedName>
    <definedName name="ooo" hidden="1">{"via1",#N/A,TRUE,"general";"via2",#N/A,TRUE,"general";"via3",#N/A,TRUE,"general"}</definedName>
    <definedName name="ooooiii" localSheetId="14" hidden="1">{"TAB1",#N/A,TRUE,"GENERAL";"TAB2",#N/A,TRUE,"GENERAL";"TAB3",#N/A,TRUE,"GENERAL";"TAB4",#N/A,TRUE,"GENERAL";"TAB5",#N/A,TRUE,"GENERAL"}</definedName>
    <definedName name="ooooiii" localSheetId="6" hidden="1">{"TAB1",#N/A,TRUE,"GENERAL";"TAB2",#N/A,TRUE,"GENERAL";"TAB3",#N/A,TRUE,"GENERAL";"TAB4",#N/A,TRUE,"GENERAL";"TAB5",#N/A,TRUE,"GENERAL"}</definedName>
    <definedName name="ooooiii" localSheetId="10" hidden="1">{"TAB1",#N/A,TRUE,"GENERAL";"TAB2",#N/A,TRUE,"GENERAL";"TAB3",#N/A,TRUE,"GENERAL";"TAB4",#N/A,TRUE,"GENERAL";"TAB5",#N/A,TRUE,"GENERAL"}</definedName>
    <definedName name="ooooiii" hidden="1">{"TAB1",#N/A,TRUE,"GENERAL";"TAB2",#N/A,TRUE,"GENERAL";"TAB3",#N/A,TRUE,"GENERAL";"TAB4",#N/A,TRUE,"GENERAL";"TAB5",#N/A,TRUE,"GENERAL"}</definedName>
    <definedName name="oooos" localSheetId="14" hidden="1">{"via1",#N/A,TRUE,"general";"via2",#N/A,TRUE,"general";"via3",#N/A,TRUE,"general"}</definedName>
    <definedName name="oooos" localSheetId="6" hidden="1">{"via1",#N/A,TRUE,"general";"via2",#N/A,TRUE,"general";"via3",#N/A,TRUE,"general"}</definedName>
    <definedName name="oooos" localSheetId="10" hidden="1">{"via1",#N/A,TRUE,"general";"via2",#N/A,TRUE,"general";"via3",#N/A,TRUE,"general"}</definedName>
    <definedName name="oooos" hidden="1">{"via1",#N/A,TRUE,"general";"via2",#N/A,TRUE,"general";"via3",#N/A,TRUE,"general"}</definedName>
    <definedName name="op" localSheetId="10">[38]Planilla!$D$60</definedName>
    <definedName name="op">[39]Planilla!$D$60</definedName>
    <definedName name="otra" localSheetId="14">#REF!</definedName>
    <definedName name="otra" localSheetId="15">#REF!</definedName>
    <definedName name="otra" localSheetId="6">#REF!</definedName>
    <definedName name="otra" localSheetId="10">#REF!</definedName>
    <definedName name="otra" localSheetId="5">#REF!</definedName>
    <definedName name="otra" localSheetId="3">#REF!</definedName>
    <definedName name="otra" localSheetId="4">#REF!</definedName>
    <definedName name="otra">#REF!</definedName>
    <definedName name="otros">[51]otros!$A$6:$A$1235</definedName>
    <definedName name="p0p0" localSheetId="14" hidden="1">{"via1",#N/A,TRUE,"general";"via2",#N/A,TRUE,"general";"via3",#N/A,TRUE,"general"}</definedName>
    <definedName name="p0p0" localSheetId="6" hidden="1">{"via1",#N/A,TRUE,"general";"via2",#N/A,TRUE,"general";"via3",#N/A,TRUE,"general"}</definedName>
    <definedName name="p0p0" localSheetId="10" hidden="1">{"via1",#N/A,TRUE,"general";"via2",#N/A,TRUE,"general";"via3",#N/A,TRUE,"general"}</definedName>
    <definedName name="p0p0" hidden="1">{"via1",#N/A,TRUE,"general";"via2",#N/A,TRUE,"general";"via3",#N/A,TRUE,"general"}</definedName>
    <definedName name="Panel_Led_Plano_de_18w" localSheetId="14">'[19]LISTADO DE MATERIALES Y EQUIPOS'!$B$113</definedName>
    <definedName name="Panel_Led_Plano_de_18w" localSheetId="10">'[20]LISTADO DE MATERIALES Y EQUIPOS'!$B$113</definedName>
    <definedName name="Panel_Led_Plano_de_18w">'[21]LISTADO DE MATERIALES Y EQUIPOS'!$B$113</definedName>
    <definedName name="Pegante_pvc" localSheetId="14">'[19]LISTADO DE MATERIALES Y EQUIPOS'!$B$119</definedName>
    <definedName name="Pegante_pvc" localSheetId="10">'[20]LISTADO DE MATERIALES Y EQUIPOS'!$B$119</definedName>
    <definedName name="Pegante_pvc">'[21]LISTADO DE MATERIALES Y EQUIPOS'!$B$119</definedName>
    <definedName name="PEPE" localSheetId="14">CANTIDADES!ERR</definedName>
    <definedName name="PEPE" localSheetId="6">'GRUPO MGA'!ERR</definedName>
    <definedName name="PEPE" localSheetId="10">INTERVENTORIA!ERR</definedName>
    <definedName name="PEPE">[0]!ERR</definedName>
    <definedName name="PERFIL_ANGULO_2.5_X_2.5_X_2.44__Cund" localSheetId="14">'[19]LISTADO DE MATERIALES Y EQUIPOS'!$B$100</definedName>
    <definedName name="PERFIL_ANGULO_2.5_X_2.5_X_2.44__Cund" localSheetId="10">'[20]LISTADO DE MATERIALES Y EQUIPOS'!$B$100</definedName>
    <definedName name="PERFIL_ANGULO_2.5_X_2.5_X_2.44__Cund">'[21]LISTADO DE MATERIALES Y EQUIPOS'!$B$100</definedName>
    <definedName name="Perfil_c_120x50mm" localSheetId="14">'[19]LISTADO DE MATERIALES Y EQUIPOS'!$B$109</definedName>
    <definedName name="Perfil_c_120x50mm" localSheetId="10">'[20]LISTADO DE MATERIALES Y EQUIPOS'!$B$109</definedName>
    <definedName name="Perfil_c_120x50mm">'[21]LISTADO DE MATERIALES Y EQUIPOS'!$B$109</definedName>
    <definedName name="PERFIL_OMEGA_X_2.44_C_26" localSheetId="14">'[19]LISTADO DE MATERIALES Y EQUIPOS'!$B$101</definedName>
    <definedName name="PERFIL_OMEGA_X_2.44_C_26" localSheetId="10">'[20]LISTADO DE MATERIALES Y EQUIPOS'!$B$101</definedName>
    <definedName name="PERFIL_OMEGA_X_2.44_C_26">'[21]LISTADO DE MATERIALES Y EQUIPOS'!$B$101</definedName>
    <definedName name="PERFIL_VIGUETA_PRINCIPAL_X_2.44_Cund" localSheetId="14">'[19]LISTADO DE MATERIALES Y EQUIPOS'!$B$102</definedName>
    <definedName name="PERFIL_VIGUETA_PRINCIPAL_X_2.44_Cund" localSheetId="10">'[20]LISTADO DE MATERIALES Y EQUIPOS'!$B$102</definedName>
    <definedName name="PERFIL_VIGUETA_PRINCIPAL_X_2.44_Cund">'[21]LISTADO DE MATERIALES Y EQUIPOS'!$B$102</definedName>
    <definedName name="PILOTE" localSheetId="14">#REF!</definedName>
    <definedName name="PILOTE" localSheetId="6">#REF!</definedName>
    <definedName name="PILOTE" localSheetId="10">#REF!</definedName>
    <definedName name="PILOTE" localSheetId="5">#REF!</definedName>
    <definedName name="PILOTE" localSheetId="3">#REF!</definedName>
    <definedName name="PILOTE" localSheetId="4">#REF!</definedName>
    <definedName name="PILOTE">#REF!</definedName>
    <definedName name="Pintura_esmalte" localSheetId="14">'[19]LISTADO DE MATERIALES Y EQUIPOS'!$B$61</definedName>
    <definedName name="Pintura_esmalte" localSheetId="10">'[20]LISTADO DE MATERIALES Y EQUIPOS'!$B$61</definedName>
    <definedName name="Pintura_esmalte">'[21]LISTADO DE MATERIALES Y EQUIPOS'!$B$61</definedName>
    <definedName name="Pintura_Exterior" localSheetId="14">'[19]LISTADO DE MATERIALES Y EQUIPOS'!$B$59</definedName>
    <definedName name="Pintura_Exterior" localSheetId="10">'[20]LISTADO DE MATERIALES Y EQUIPOS'!$B$59</definedName>
    <definedName name="Pintura_Exterior">'[21]LISTADO DE MATERIALES Y EQUIPOS'!$B$59</definedName>
    <definedName name="Pintura_Interior_Gl" localSheetId="14">'[19]LISTADO DE MATERIALES Y EQUIPOS'!$B$58</definedName>
    <definedName name="Pintura_Interior_Gl" localSheetId="10">'[20]LISTADO DE MATERIALES Y EQUIPOS'!$B$58</definedName>
    <definedName name="Pintura_Interior_Gl">'[21]LISTADO DE MATERIALES Y EQUIPOS'!$B$58</definedName>
    <definedName name="Piso" localSheetId="14">'[19]LISTADO DE MATERIALES Y EQUIPOS'!$B$66</definedName>
    <definedName name="Piso" localSheetId="10">'[20]LISTADO DE MATERIALES Y EQUIPOS'!$B$66</definedName>
    <definedName name="Piso">'[21]LISTADO DE MATERIALES Y EQUIPOS'!$B$66</definedName>
    <definedName name="PJ501XXXXX" localSheetId="14">#REF!</definedName>
    <definedName name="PJ501XXXXX" localSheetId="15">#REF!</definedName>
    <definedName name="PJ501XXXXX" localSheetId="6">#REF!</definedName>
    <definedName name="PJ501XXXXX" localSheetId="10">#REF!</definedName>
    <definedName name="PJ501XXXXX" localSheetId="5">#REF!</definedName>
    <definedName name="PJ501XXXXX" localSheetId="3">#REF!</definedName>
    <definedName name="PJ501XXXXX" localSheetId="4">#REF!</definedName>
    <definedName name="PJ501XXXXX">#REF!</definedName>
    <definedName name="PKHK" localSheetId="14" hidden="1">{"TAB1",#N/A,TRUE,"GENERAL";"TAB2",#N/A,TRUE,"GENERAL";"TAB3",#N/A,TRUE,"GENERAL";"TAB4",#N/A,TRUE,"GENERAL";"TAB5",#N/A,TRUE,"GENERAL"}</definedName>
    <definedName name="PKHK" localSheetId="6" hidden="1">{"TAB1",#N/A,TRUE,"GENERAL";"TAB2",#N/A,TRUE,"GENERAL";"TAB3",#N/A,TRUE,"GENERAL";"TAB4",#N/A,TRUE,"GENERAL";"TAB5",#N/A,TRUE,"GENERAL"}</definedName>
    <definedName name="PKHK" localSheetId="10" hidden="1">{"TAB1",#N/A,TRUE,"GENERAL";"TAB2",#N/A,TRUE,"GENERAL";"TAB3",#N/A,TRUE,"GENERAL";"TAB4",#N/A,TRUE,"GENERAL";"TAB5",#N/A,TRUE,"GENERAL"}</definedName>
    <definedName name="PKHK" hidden="1">{"TAB1",#N/A,TRUE,"GENERAL";"TAB2",#N/A,TRUE,"GENERAL";"TAB3",#N/A,TRUE,"GENERAL";"TAB4",#N/A,TRUE,"GENERAL";"TAB5",#N/A,TRUE,"GENERAL"}</definedName>
    <definedName name="pkj" localSheetId="14" hidden="1">{"TAB1",#N/A,TRUE,"GENERAL";"TAB2",#N/A,TRUE,"GENERAL";"TAB3",#N/A,TRUE,"GENERAL";"TAB4",#N/A,TRUE,"GENERAL";"TAB5",#N/A,TRUE,"GENERAL"}</definedName>
    <definedName name="pkj" localSheetId="6" hidden="1">{"TAB1",#N/A,TRUE,"GENERAL";"TAB2",#N/A,TRUE,"GENERAL";"TAB3",#N/A,TRUE,"GENERAL";"TAB4",#N/A,TRUE,"GENERAL";"TAB5",#N/A,TRUE,"GENERAL"}</definedName>
    <definedName name="pkj" localSheetId="10" hidden="1">{"TAB1",#N/A,TRUE,"GENERAL";"TAB2",#N/A,TRUE,"GENERAL";"TAB3",#N/A,TRUE,"GENERAL";"TAB4",#N/A,TRUE,"GENERAL";"TAB5",#N/A,TRUE,"GENERAL"}</definedName>
    <definedName name="pkj" hidden="1">{"TAB1",#N/A,TRUE,"GENERAL";"TAB2",#N/A,TRUE,"GENERAL";"TAB3",#N/A,TRUE,"GENERAL";"TAB4",#N/A,TRUE,"GENERAL";"TAB5",#N/A,TRUE,"GENERAL"}</definedName>
    <definedName name="PLAD" localSheetId="14" hidden="1">{"TAB1",#N/A,TRUE,"GENERAL";"TAB2",#N/A,TRUE,"GENERAL";"TAB3",#N/A,TRUE,"GENERAL";"TAB4",#N/A,TRUE,"GENERAL";"TAB5",#N/A,TRUE,"GENERAL"}</definedName>
    <definedName name="PLAD" localSheetId="6" hidden="1">{"TAB1",#N/A,TRUE,"GENERAL";"TAB2",#N/A,TRUE,"GENERAL";"TAB3",#N/A,TRUE,"GENERAL";"TAB4",#N/A,TRUE,"GENERAL";"TAB5",#N/A,TRUE,"GENERAL"}</definedName>
    <definedName name="PLAD" localSheetId="10" hidden="1">{"TAB1",#N/A,TRUE,"GENERAL";"TAB2",#N/A,TRUE,"GENERAL";"TAB3",#N/A,TRUE,"GENERAL";"TAB4",#N/A,TRUE,"GENERAL";"TAB5",#N/A,TRUE,"GENERAL"}</definedName>
    <definedName name="PLAD" hidden="1">{"TAB1",#N/A,TRUE,"GENERAL";"TAB2",#N/A,TRUE,"GENERAL";"TAB3",#N/A,TRUE,"GENERAL";"TAB4",#N/A,TRUE,"GENERAL";"TAB5",#N/A,TRUE,"GENERAL"}</definedName>
    <definedName name="Plazo" localSheetId="14">[29]BASES!$E$27</definedName>
    <definedName name="Plazo" localSheetId="10">[30]BASES!$E$27</definedName>
    <definedName name="Plazo">[31]BASES!$E$27</definedName>
    <definedName name="PlazoAIU" localSheetId="14">#REF!</definedName>
    <definedName name="PlazoAIU" localSheetId="6">#REF!</definedName>
    <definedName name="PlazoAIU" localSheetId="10">#REF!</definedName>
    <definedName name="PlazoAIU" localSheetId="5">#REF!</definedName>
    <definedName name="PlazoAIU" localSheetId="3">#REF!</definedName>
    <definedName name="PlazoAIU" localSheetId="4">#REF!</definedName>
    <definedName name="PlazoAIU">#REF!</definedName>
    <definedName name="PLPLUNN" localSheetId="14" hidden="1">{"TAB1",#N/A,TRUE,"GENERAL";"TAB2",#N/A,TRUE,"GENERAL";"TAB3",#N/A,TRUE,"GENERAL";"TAB4",#N/A,TRUE,"GENERAL";"TAB5",#N/A,TRUE,"GENERAL"}</definedName>
    <definedName name="PLPLUNN" localSheetId="6" hidden="1">{"TAB1",#N/A,TRUE,"GENERAL";"TAB2",#N/A,TRUE,"GENERAL";"TAB3",#N/A,TRUE,"GENERAL";"TAB4",#N/A,TRUE,"GENERAL";"TAB5",#N/A,TRUE,"GENERAL"}</definedName>
    <definedName name="PLPLUNN" localSheetId="10" hidden="1">{"TAB1",#N/A,TRUE,"GENERAL";"TAB2",#N/A,TRUE,"GENERAL";"TAB3",#N/A,TRUE,"GENERAL";"TAB4",#N/A,TRUE,"GENERAL";"TAB5",#N/A,TRUE,"GENERAL"}</definedName>
    <definedName name="PLPLUNN" hidden="1">{"TAB1",#N/A,TRUE,"GENERAL";"TAB2",#N/A,TRUE,"GENERAL";"TAB3",#N/A,TRUE,"GENERAL";"TAB4",#N/A,TRUE,"GENERAL";"TAB5",#N/A,TRUE,"GENERAL"}</definedName>
    <definedName name="POCETAS" localSheetId="14">#REF!</definedName>
    <definedName name="POCETAS" localSheetId="6">#REF!</definedName>
    <definedName name="POCETAS" localSheetId="10">#REF!</definedName>
    <definedName name="POCETAS" localSheetId="5">#REF!</definedName>
    <definedName name="POCETAS" localSheetId="3">#REF!</definedName>
    <definedName name="POCETAS" localSheetId="4">#REF!</definedName>
    <definedName name="POCETAS">#REF!</definedName>
    <definedName name="POIUP" localSheetId="14" hidden="1">{"via1",#N/A,TRUE,"general";"via2",#N/A,TRUE,"general";"via3",#N/A,TRUE,"general"}</definedName>
    <definedName name="POIUP" localSheetId="6" hidden="1">{"via1",#N/A,TRUE,"general";"via2",#N/A,TRUE,"general";"via3",#N/A,TRUE,"general"}</definedName>
    <definedName name="POIUP" localSheetId="10" hidden="1">{"via1",#N/A,TRUE,"general";"via2",#N/A,TRUE,"general";"via3",#N/A,TRUE,"general"}</definedName>
    <definedName name="POIUP" hidden="1">{"via1",#N/A,TRUE,"general";"via2",#N/A,TRUE,"general";"via3",#N/A,TRUE,"general"}</definedName>
    <definedName name="popop" localSheetId="14" hidden="1">{"via1",#N/A,TRUE,"general";"via2",#N/A,TRUE,"general";"via3",#N/A,TRUE,"general"}</definedName>
    <definedName name="popop" localSheetId="6" hidden="1">{"via1",#N/A,TRUE,"general";"via2",#N/A,TRUE,"general";"via3",#N/A,TRUE,"general"}</definedName>
    <definedName name="popop" localSheetId="10" hidden="1">{"via1",#N/A,TRUE,"general";"via2",#N/A,TRUE,"general";"via3",#N/A,TRUE,"general"}</definedName>
    <definedName name="popop" hidden="1">{"via1",#N/A,TRUE,"general";"via2",#N/A,TRUE,"general";"via3",#N/A,TRUE,"general"}</definedName>
    <definedName name="popp" localSheetId="14" hidden="1">{"via1",#N/A,TRUE,"general";"via2",#N/A,TRUE,"general";"via3",#N/A,TRUE,"general"}</definedName>
    <definedName name="popp" localSheetId="6" hidden="1">{"via1",#N/A,TRUE,"general";"via2",#N/A,TRUE,"general";"via3",#N/A,TRUE,"general"}</definedName>
    <definedName name="popp" localSheetId="10" hidden="1">{"via1",#N/A,TRUE,"general";"via2",#N/A,TRUE,"general";"via3",#N/A,TRUE,"general"}</definedName>
    <definedName name="popp" hidden="1">{"via1",#N/A,TRUE,"general";"via2",#N/A,TRUE,"general";"via3",#N/A,TRUE,"general"}</definedName>
    <definedName name="popu" localSheetId="14">#REF!</definedName>
    <definedName name="popu" localSheetId="6">#REF!</definedName>
    <definedName name="popu" localSheetId="10">#REF!</definedName>
    <definedName name="popu" localSheetId="5">#REF!</definedName>
    <definedName name="popu" localSheetId="3">#REF!</definedName>
    <definedName name="popu" localSheetId="4">#REF!</definedName>
    <definedName name="popu">#REF!</definedName>
    <definedName name="popvds" localSheetId="14" hidden="1">{"TAB1",#N/A,TRUE,"GENERAL";"TAB2",#N/A,TRUE,"GENERAL";"TAB3",#N/A,TRUE,"GENERAL";"TAB4",#N/A,TRUE,"GENERAL";"TAB5",#N/A,TRUE,"GENERAL"}</definedName>
    <definedName name="popvds" localSheetId="6" hidden="1">{"TAB1",#N/A,TRUE,"GENERAL";"TAB2",#N/A,TRUE,"GENERAL";"TAB3",#N/A,TRUE,"GENERAL";"TAB4",#N/A,TRUE,"GENERAL";"TAB5",#N/A,TRUE,"GENERAL"}</definedName>
    <definedName name="popvds" localSheetId="10" hidden="1">{"TAB1",#N/A,TRUE,"GENERAL";"TAB2",#N/A,TRUE,"GENERAL";"TAB3",#N/A,TRUE,"GENERAL";"TAB4",#N/A,TRUE,"GENERAL";"TAB5",#N/A,TRUE,"GENERAL"}</definedName>
    <definedName name="popvds" hidden="1">{"TAB1",#N/A,TRUE,"GENERAL";"TAB2",#N/A,TRUE,"GENERAL";"TAB3",#N/A,TRUE,"GENERAL";"TAB4",#N/A,TRUE,"GENERAL";"TAB5",#N/A,TRUE,"GENERAL"}</definedName>
    <definedName name="porc" localSheetId="14">#REF!</definedName>
    <definedName name="porc" localSheetId="6">#REF!</definedName>
    <definedName name="porc" localSheetId="10">#REF!</definedName>
    <definedName name="porc" localSheetId="5">#REF!</definedName>
    <definedName name="porc" localSheetId="3">#REF!</definedName>
    <definedName name="porc" localSheetId="4">#REF!</definedName>
    <definedName name="porc">#REF!</definedName>
    <definedName name="PORCE" localSheetId="14">[32]BASES!$E$26</definedName>
    <definedName name="PORCE" localSheetId="10">[33]BASES!$E$26</definedName>
    <definedName name="PORCE">[34]BASES!$E$26</definedName>
    <definedName name="pouig" localSheetId="14" hidden="1">{"via1",#N/A,TRUE,"general";"via2",#N/A,TRUE,"general";"via3",#N/A,TRUE,"general"}</definedName>
    <definedName name="pouig" localSheetId="6" hidden="1">{"via1",#N/A,TRUE,"general";"via2",#N/A,TRUE,"general";"via3",#N/A,TRUE,"general"}</definedName>
    <definedName name="pouig" localSheetId="10" hidden="1">{"via1",#N/A,TRUE,"general";"via2",#N/A,TRUE,"general";"via3",#N/A,TRUE,"general"}</definedName>
    <definedName name="pouig" hidden="1">{"via1",#N/A,TRUE,"general";"via2",#N/A,TRUE,"general";"via3",#N/A,TRUE,"general"}</definedName>
    <definedName name="ppppp9" localSheetId="14" hidden="1">{"via1",#N/A,TRUE,"general";"via2",#N/A,TRUE,"general";"via3",#N/A,TRUE,"general"}</definedName>
    <definedName name="ppppp9" localSheetId="6" hidden="1">{"via1",#N/A,TRUE,"general";"via2",#N/A,TRUE,"general";"via3",#N/A,TRUE,"general"}</definedName>
    <definedName name="ppppp9" localSheetId="10" hidden="1">{"via1",#N/A,TRUE,"general";"via2",#N/A,TRUE,"general";"via3",#N/A,TRUE,"general"}</definedName>
    <definedName name="ppppp9" hidden="1">{"via1",#N/A,TRUE,"general";"via2",#N/A,TRUE,"general";"via3",#N/A,TRUE,"general"}</definedName>
    <definedName name="pppppd" localSheetId="14" hidden="1">{"TAB1",#N/A,TRUE,"GENERAL";"TAB2",#N/A,TRUE,"GENERAL";"TAB3",#N/A,TRUE,"GENERAL";"TAB4",#N/A,TRUE,"GENERAL";"TAB5",#N/A,TRUE,"GENERAL"}</definedName>
    <definedName name="pppppd" localSheetId="6" hidden="1">{"TAB1",#N/A,TRUE,"GENERAL";"TAB2",#N/A,TRUE,"GENERAL";"TAB3",#N/A,TRUE,"GENERAL";"TAB4",#N/A,TRUE,"GENERAL";"TAB5",#N/A,TRUE,"GENERAL"}</definedName>
    <definedName name="pppppd" localSheetId="10" hidden="1">{"TAB1",#N/A,TRUE,"GENERAL";"TAB2",#N/A,TRUE,"GENERAL";"TAB3",#N/A,TRUE,"GENERAL";"TAB4",#N/A,TRUE,"GENERAL";"TAB5",#N/A,TRUE,"GENERAL"}</definedName>
    <definedName name="pppppd" hidden="1">{"TAB1",#N/A,TRUE,"GENERAL";"TAB2",#N/A,TRUE,"GENERAL";"TAB3",#N/A,TRUE,"GENERAL";"TAB4",#N/A,TRUE,"GENERAL";"TAB5",#N/A,TRUE,"GENERAL"}</definedName>
    <definedName name="PPtoNorte" localSheetId="14">#REF!</definedName>
    <definedName name="PPtoNorte" localSheetId="6">#REF!</definedName>
    <definedName name="PPtoNorte" localSheetId="10">#REF!</definedName>
    <definedName name="PPtoNorte" localSheetId="5">#REF!</definedName>
    <definedName name="PPtoNorte" localSheetId="3">#REF!</definedName>
    <definedName name="PPtoNorte" localSheetId="4">#REF!</definedName>
    <definedName name="PPtoNorte">#REF!</definedName>
    <definedName name="pqroj" localSheetId="14" hidden="1">{"via1",#N/A,TRUE,"general";"via2",#N/A,TRUE,"general";"via3",#N/A,TRUE,"general"}</definedName>
    <definedName name="pqroj" localSheetId="6" hidden="1">{"via1",#N/A,TRUE,"general";"via2",#N/A,TRUE,"general";"via3",#N/A,TRUE,"general"}</definedName>
    <definedName name="pqroj" localSheetId="10" hidden="1">{"via1",#N/A,TRUE,"general";"via2",#N/A,TRUE,"general";"via3",#N/A,TRUE,"general"}</definedName>
    <definedName name="pqroj" hidden="1">{"via1",#N/A,TRUE,"general";"via2",#N/A,TRUE,"general";"via3",#N/A,TRUE,"general"}</definedName>
    <definedName name="PRE" localSheetId="14">#REF!</definedName>
    <definedName name="PRE" localSheetId="6">#REF!</definedName>
    <definedName name="PRE" localSheetId="10">#REF!</definedName>
    <definedName name="PRE" localSheetId="5">#REF!</definedName>
    <definedName name="PRE" localSheetId="3">#REF!</definedName>
    <definedName name="PRE" localSheetId="4">#REF!</definedName>
    <definedName name="PRE">#REF!</definedName>
    <definedName name="Precio" localSheetId="14">#REF!</definedName>
    <definedName name="Precio" localSheetId="6">#REF!</definedName>
    <definedName name="Precio" localSheetId="10">#REF!</definedName>
    <definedName name="Precio" localSheetId="5">#REF!</definedName>
    <definedName name="Precio" localSheetId="3">#REF!</definedName>
    <definedName name="Precio" localSheetId="4">#REF!</definedName>
    <definedName name="Precio">#REF!</definedName>
    <definedName name="precio2" localSheetId="14">#REF!</definedName>
    <definedName name="precio2" localSheetId="6">#REF!</definedName>
    <definedName name="precio2" localSheetId="10">#REF!</definedName>
    <definedName name="precio2" localSheetId="5">#REF!</definedName>
    <definedName name="precio2" localSheetId="3">#REF!</definedName>
    <definedName name="precio2" localSheetId="4">#REF!</definedName>
    <definedName name="precio2">#REF!</definedName>
    <definedName name="PrecioS" localSheetId="14">#REF!</definedName>
    <definedName name="PrecioS" localSheetId="6">#REF!</definedName>
    <definedName name="PrecioS" localSheetId="10">#REF!</definedName>
    <definedName name="PrecioS" localSheetId="5">#REF!</definedName>
    <definedName name="PrecioS" localSheetId="3">#REF!</definedName>
    <definedName name="PrecioS" localSheetId="4">#REF!</definedName>
    <definedName name="PrecioS">#REF!</definedName>
    <definedName name="PREST" localSheetId="14">#REF!</definedName>
    <definedName name="PREST" localSheetId="6">#REF!</definedName>
    <definedName name="PREST" localSheetId="10">#REF!</definedName>
    <definedName name="PREST" localSheetId="5">#REF!</definedName>
    <definedName name="PREST" localSheetId="3">#REF!</definedName>
    <definedName name="PREST" localSheetId="4">#REF!</definedName>
    <definedName name="PREST">#REF!</definedName>
    <definedName name="PRIMER" localSheetId="14" hidden="1">{"via1",#N/A,TRUE,"general";"via2",#N/A,TRUE,"general";"via3",#N/A,TRUE,"general"}</definedName>
    <definedName name="PRIMER" localSheetId="6" hidden="1">{"via1",#N/A,TRUE,"general";"via2",#N/A,TRUE,"general";"via3",#N/A,TRUE,"general"}</definedName>
    <definedName name="PRIMER" localSheetId="10" hidden="1">{"via1",#N/A,TRUE,"general";"via2",#N/A,TRUE,"general";"via3",#N/A,TRUE,"general"}</definedName>
    <definedName name="PRIMER" hidden="1">{"via1",#N/A,TRUE,"general";"via2",#N/A,TRUE,"general";"via3",#N/A,TRUE,"general"}</definedName>
    <definedName name="PRIMET" localSheetId="14" hidden="1">{"TAB1",#N/A,TRUE,"GENERAL";"TAB2",#N/A,TRUE,"GENERAL";"TAB3",#N/A,TRUE,"GENERAL";"TAB4",#N/A,TRUE,"GENERAL";"TAB5",#N/A,TRUE,"GENERAL"}</definedName>
    <definedName name="PRIMET" localSheetId="6" hidden="1">{"TAB1",#N/A,TRUE,"GENERAL";"TAB2",#N/A,TRUE,"GENERAL";"TAB3",#N/A,TRUE,"GENERAL";"TAB4",#N/A,TRUE,"GENERAL";"TAB5",#N/A,TRUE,"GENERAL"}</definedName>
    <definedName name="PRIMET" localSheetId="10" hidden="1">{"TAB1",#N/A,TRUE,"GENERAL";"TAB2",#N/A,TRUE,"GENERAL";"TAB3",#N/A,TRUE,"GENERAL";"TAB4",#N/A,TRUE,"GENERAL";"TAB5",#N/A,TRUE,"GENERAL"}</definedName>
    <definedName name="PRIMET" hidden="1">{"TAB1",#N/A,TRUE,"GENERAL";"TAB2",#N/A,TRUE,"GENERAL";"TAB3",#N/A,TRUE,"GENERAL";"TAB4",#N/A,TRUE,"GENERAL";"TAB5",#N/A,TRUE,"GENERAL"}</definedName>
    <definedName name="PRINT_AREA">#N/A</definedName>
    <definedName name="PRINT_AREA_MI">#N/A</definedName>
    <definedName name="PRINT_TITLES">#N/A</definedName>
    <definedName name="PRINT_TITLES_MI">#N/A</definedName>
    <definedName name="PrOfic" localSheetId="14">[29]BASES!$B$31</definedName>
    <definedName name="PrOfic" localSheetId="10">[30]BASES!$B$31</definedName>
    <definedName name="PrOfic">[31]BASES!$B$31</definedName>
    <definedName name="programainv" localSheetId="14">CANTIDADES!ERR</definedName>
    <definedName name="programainv" localSheetId="6">'GRUPO MGA'!ERR</definedName>
    <definedName name="programainv" localSheetId="10">INTERVENTORIA!ERR</definedName>
    <definedName name="programainv">[0]!ERR</definedName>
    <definedName name="Proponente" localSheetId="14">#REF!</definedName>
    <definedName name="Proponente" localSheetId="15">#REF!</definedName>
    <definedName name="Proponente" localSheetId="6">#REF!</definedName>
    <definedName name="Proponente" localSheetId="10">#REF!</definedName>
    <definedName name="Proponente" localSheetId="5">#REF!</definedName>
    <definedName name="Proponente" localSheetId="3">#REF!</definedName>
    <definedName name="Proponente" localSheetId="4">#REF!</definedName>
    <definedName name="Proponente">#REF!</definedName>
    <definedName name="propuente" localSheetId="14">#REF!</definedName>
    <definedName name="propuente" localSheetId="15">#REF!</definedName>
    <definedName name="propuente" localSheetId="6">#REF!</definedName>
    <definedName name="propuente" localSheetId="10">#REF!</definedName>
    <definedName name="propuente" localSheetId="5">#REF!</definedName>
    <definedName name="propuente" localSheetId="3">#REF!</definedName>
    <definedName name="propuente" localSheetId="4">#REF!</definedName>
    <definedName name="propuente">#REF!</definedName>
    <definedName name="prueba" localSheetId="14">#REF!</definedName>
    <definedName name="PRUEBA" localSheetId="6">[73]!absc</definedName>
    <definedName name="prueba" localSheetId="10">#REF!</definedName>
    <definedName name="PRUEBA" localSheetId="1">[73]!absc</definedName>
    <definedName name="PRUEBA" localSheetId="5">[73]!absc</definedName>
    <definedName name="PRUEBA" localSheetId="3">[73]!absc</definedName>
    <definedName name="PRUEBA" localSheetId="4">[73]!absc</definedName>
    <definedName name="PRUEBA">[73]!absc</definedName>
    <definedName name="prueba1" localSheetId="6">[73]!absc</definedName>
    <definedName name="prueba1" localSheetId="1">[73]!absc</definedName>
    <definedName name="prueba1" localSheetId="5">[73]!absc</definedName>
    <definedName name="prueba1" localSheetId="3">[73]!absc</definedName>
    <definedName name="prueba1" localSheetId="4">[73]!absc</definedName>
    <definedName name="prueba1">[73]!absc</definedName>
    <definedName name="PRUEBA2" localSheetId="14">#REF!</definedName>
    <definedName name="PRUEBA2" localSheetId="6">#REF!</definedName>
    <definedName name="PRUEBA2" localSheetId="10">#REF!</definedName>
    <definedName name="PRUEBA2" localSheetId="5">#REF!</definedName>
    <definedName name="PRUEBA2" localSheetId="3">#REF!</definedName>
    <definedName name="PRUEBA2" localSheetId="4">#REF!</definedName>
    <definedName name="PRUEBA2">#REF!</definedName>
    <definedName name="ptope" localSheetId="14" hidden="1">{"TAB1",#N/A,TRUE,"GENERAL";"TAB2",#N/A,TRUE,"GENERAL";"TAB3",#N/A,TRUE,"GENERAL";"TAB4",#N/A,TRUE,"GENERAL";"TAB5",#N/A,TRUE,"GENERAL"}</definedName>
    <definedName name="ptope" localSheetId="6" hidden="1">{"TAB1",#N/A,TRUE,"GENERAL";"TAB2",#N/A,TRUE,"GENERAL";"TAB3",#N/A,TRUE,"GENERAL";"TAB4",#N/A,TRUE,"GENERAL";"TAB5",#N/A,TRUE,"GENERAL"}</definedName>
    <definedName name="ptope" localSheetId="10" hidden="1">{"TAB1",#N/A,TRUE,"GENERAL";"TAB2",#N/A,TRUE,"GENERAL";"TAB3",#N/A,TRUE,"GENERAL";"TAB4",#N/A,TRUE,"GENERAL";"TAB5",#N/A,TRUE,"GENERAL"}</definedName>
    <definedName name="ptope" hidden="1">{"TAB1",#N/A,TRUE,"GENERAL";"TAB2",#N/A,TRUE,"GENERAL";"TAB3",#N/A,TRUE,"GENERAL";"TAB4",#N/A,TRUE,"GENERAL";"TAB5",#N/A,TRUE,"GENERAL"}</definedName>
    <definedName name="ptopes" localSheetId="14" hidden="1">{"via1",#N/A,TRUE,"general";"via2",#N/A,TRUE,"general";"via3",#N/A,TRUE,"general"}</definedName>
    <definedName name="ptopes" localSheetId="6" hidden="1">{"via1",#N/A,TRUE,"general";"via2",#N/A,TRUE,"general";"via3",#N/A,TRUE,"general"}</definedName>
    <definedName name="ptopes" localSheetId="10" hidden="1">{"via1",#N/A,TRUE,"general";"via2",#N/A,TRUE,"general";"via3",#N/A,TRUE,"general"}</definedName>
    <definedName name="ptopes" hidden="1">{"via1",#N/A,TRUE,"general";"via2",#N/A,TRUE,"general";"via3",#N/A,TRUE,"general"}</definedName>
    <definedName name="Puerta_Ventana" localSheetId="14">'[19]LISTADO DE MATERIALES Y EQUIPOS'!$B$88</definedName>
    <definedName name="Puerta_Ventana" localSheetId="10">'[20]LISTADO DE MATERIALES Y EQUIPOS'!$B$88</definedName>
    <definedName name="Puerta_Ventana">'[21]LISTADO DE MATERIALES Y EQUIPOS'!$B$88</definedName>
    <definedName name="Puntilla_x_500gr" localSheetId="14">'[19]LISTADO DE MATERIALES Y EQUIPOS'!$B$24</definedName>
    <definedName name="Puntilla_x_500gr" localSheetId="10">'[20]LISTADO DE MATERIALES Y EQUIPOS'!$B$24</definedName>
    <definedName name="Puntilla_x_500gr">'[21]LISTADO DE MATERIALES Y EQUIPOS'!$B$24</definedName>
    <definedName name="Q" localSheetId="14">#REF!</definedName>
    <definedName name="Q" localSheetId="6">#REF!</definedName>
    <definedName name="Q" localSheetId="10">#REF!</definedName>
    <definedName name="Q" localSheetId="5">#REF!</definedName>
    <definedName name="Q" localSheetId="3">#REF!</definedName>
    <definedName name="Q" localSheetId="4">#REF!</definedName>
    <definedName name="Q">#REF!</definedName>
    <definedName name="q1q1q" localSheetId="14" hidden="1">{"via1",#N/A,TRUE,"general";"via2",#N/A,TRUE,"general";"via3",#N/A,TRUE,"general"}</definedName>
    <definedName name="q1q1q" localSheetId="6" hidden="1">{"via1",#N/A,TRUE,"general";"via2",#N/A,TRUE,"general";"via3",#N/A,TRUE,"general"}</definedName>
    <definedName name="q1q1q" localSheetId="10" hidden="1">{"via1",#N/A,TRUE,"general";"via2",#N/A,TRUE,"general";"via3",#N/A,TRUE,"general"}</definedName>
    <definedName name="q1q1q" hidden="1">{"via1",#N/A,TRUE,"general";"via2",#N/A,TRUE,"general";"via3",#N/A,TRUE,"general"}</definedName>
    <definedName name="qaedtguj" localSheetId="14" hidden="1">{"via1",#N/A,TRUE,"general";"via2",#N/A,TRUE,"general";"via3",#N/A,TRUE,"general"}</definedName>
    <definedName name="qaedtguj" localSheetId="6" hidden="1">{"via1",#N/A,TRUE,"general";"via2",#N/A,TRUE,"general";"via3",#N/A,TRUE,"general"}</definedName>
    <definedName name="qaedtguj" localSheetId="10" hidden="1">{"via1",#N/A,TRUE,"general";"via2",#N/A,TRUE,"general";"via3",#N/A,TRUE,"general"}</definedName>
    <definedName name="qaedtguj" hidden="1">{"via1",#N/A,TRUE,"general";"via2",#N/A,TRUE,"general";"via3",#N/A,TRUE,"general"}</definedName>
    <definedName name="QAQSWS" localSheetId="14" hidden="1">{"via1",#N/A,TRUE,"general";"via2",#N/A,TRUE,"general";"via3",#N/A,TRUE,"general"}</definedName>
    <definedName name="QAQSWS" localSheetId="6" hidden="1">{"via1",#N/A,TRUE,"general";"via2",#N/A,TRUE,"general";"via3",#N/A,TRUE,"general"}</definedName>
    <definedName name="QAQSWS" localSheetId="10" hidden="1">{"via1",#N/A,TRUE,"general";"via2",#N/A,TRUE,"general";"via3",#N/A,TRUE,"general"}</definedName>
    <definedName name="QAQSWS" hidden="1">{"via1",#N/A,TRUE,"general";"via2",#N/A,TRUE,"general";"via3",#N/A,TRUE,"general"}</definedName>
    <definedName name="qaqwwxcr" localSheetId="14" hidden="1">{"via1",#N/A,TRUE,"general";"via2",#N/A,TRUE,"general";"via3",#N/A,TRUE,"general"}</definedName>
    <definedName name="qaqwwxcr" localSheetId="6" hidden="1">{"via1",#N/A,TRUE,"general";"via2",#N/A,TRUE,"general";"via3",#N/A,TRUE,"general"}</definedName>
    <definedName name="qaqwwxcr" localSheetId="10" hidden="1">{"via1",#N/A,TRUE,"general";"via2",#N/A,TRUE,"general";"via3",#N/A,TRUE,"general"}</definedName>
    <definedName name="qaqwwxcr" hidden="1">{"via1",#N/A,TRUE,"general";"via2",#N/A,TRUE,"general";"via3",#N/A,TRUE,"general"}</definedName>
    <definedName name="qaz" localSheetId="14">#REF!</definedName>
    <definedName name="qaz" localSheetId="6">#REF!</definedName>
    <definedName name="qaz" localSheetId="10">#REF!</definedName>
    <definedName name="qaz" localSheetId="5">#REF!</definedName>
    <definedName name="qaz" localSheetId="3">#REF!</definedName>
    <definedName name="qaz" localSheetId="4">#REF!</definedName>
    <definedName name="qaz">#REF!</definedName>
    <definedName name="qedcd" localSheetId="14" hidden="1">{"via1",#N/A,TRUE,"general";"via2",#N/A,TRUE,"general";"via3",#N/A,TRUE,"general"}</definedName>
    <definedName name="qedcd" localSheetId="6" hidden="1">{"via1",#N/A,TRUE,"general";"via2",#N/A,TRUE,"general";"via3",#N/A,TRUE,"general"}</definedName>
    <definedName name="qedcd" localSheetId="10" hidden="1">{"via1",#N/A,TRUE,"general";"via2",#N/A,TRUE,"general";"via3",#N/A,TRUE,"general"}</definedName>
    <definedName name="qedcd" hidden="1">{"via1",#N/A,TRUE,"general";"via2",#N/A,TRUE,"general";"via3",#N/A,TRUE,"general"}</definedName>
    <definedName name="qeqewe" localSheetId="14" hidden="1">{"TAB1",#N/A,TRUE,"GENERAL";"TAB2",#N/A,TRUE,"GENERAL";"TAB3",#N/A,TRUE,"GENERAL";"TAB4",#N/A,TRUE,"GENERAL";"TAB5",#N/A,TRUE,"GENERAL"}</definedName>
    <definedName name="qeqewe" localSheetId="6" hidden="1">{"TAB1",#N/A,TRUE,"GENERAL";"TAB2",#N/A,TRUE,"GENERAL";"TAB3",#N/A,TRUE,"GENERAL";"TAB4",#N/A,TRUE,"GENERAL";"TAB5",#N/A,TRUE,"GENERAL"}</definedName>
    <definedName name="qeqewe" localSheetId="10" hidden="1">{"TAB1",#N/A,TRUE,"GENERAL";"TAB2",#N/A,TRUE,"GENERAL";"TAB3",#N/A,TRUE,"GENERAL";"TAB4",#N/A,TRUE,"GENERAL";"TAB5",#N/A,TRUE,"GENERAL"}</definedName>
    <definedName name="qeqewe" hidden="1">{"TAB1",#N/A,TRUE,"GENERAL";"TAB2",#N/A,TRUE,"GENERAL";"TAB3",#N/A,TRUE,"GENERAL";"TAB4",#N/A,TRUE,"GENERAL";"TAB5",#N/A,TRUE,"GENERAL"}</definedName>
    <definedName name="qewj" localSheetId="14" hidden="1">{"via1",#N/A,TRUE,"general";"via2",#N/A,TRUE,"general";"via3",#N/A,TRUE,"general"}</definedName>
    <definedName name="qewj" localSheetId="6" hidden="1">{"via1",#N/A,TRUE,"general";"via2",#N/A,TRUE,"general";"via3",#N/A,TRUE,"general"}</definedName>
    <definedName name="qewj" localSheetId="10" hidden="1">{"via1",#N/A,TRUE,"general";"via2",#N/A,TRUE,"general";"via3",#N/A,TRUE,"general"}</definedName>
    <definedName name="qewj" hidden="1">{"via1",#N/A,TRUE,"general";"via2",#N/A,TRUE,"general";"via3",#N/A,TRUE,"general"}</definedName>
    <definedName name="qqqqqw" localSheetId="14" hidden="1">{"via1",#N/A,TRUE,"general";"via2",#N/A,TRUE,"general";"via3",#N/A,TRUE,"general"}</definedName>
    <definedName name="qqqqqw" localSheetId="6" hidden="1">{"via1",#N/A,TRUE,"general";"via2",#N/A,TRUE,"general";"via3",#N/A,TRUE,"general"}</definedName>
    <definedName name="qqqqqw" localSheetId="10" hidden="1">{"via1",#N/A,TRUE,"general";"via2",#N/A,TRUE,"general";"via3",#N/A,TRUE,"general"}</definedName>
    <definedName name="qqqqqw" hidden="1">{"via1",#N/A,TRUE,"general";"via2",#N/A,TRUE,"general";"via3",#N/A,TRUE,"general"}</definedName>
    <definedName name="qw" localSheetId="14" hidden="1">{"via1",#N/A,TRUE,"general";"via2",#N/A,TRUE,"general";"via3",#N/A,TRUE,"general"}</definedName>
    <definedName name="qw" localSheetId="6" hidden="1">{"via1",#N/A,TRUE,"general";"via2",#N/A,TRUE,"general";"via3",#N/A,TRUE,"general"}</definedName>
    <definedName name="qw" localSheetId="10" hidden="1">{"via1",#N/A,TRUE,"general";"via2",#N/A,TRUE,"general";"via3",#N/A,TRUE,"general"}</definedName>
    <definedName name="qw" hidden="1">{"via1",#N/A,TRUE,"general";"via2",#N/A,TRUE,"general";"via3",#N/A,TRUE,"general"}</definedName>
    <definedName name="qwdas2" localSheetId="14" hidden="1">{"via1",#N/A,TRUE,"general";"via2",#N/A,TRUE,"general";"via3",#N/A,TRUE,"general"}</definedName>
    <definedName name="qwdas2" localSheetId="6" hidden="1">{"via1",#N/A,TRUE,"general";"via2",#N/A,TRUE,"general";"via3",#N/A,TRUE,"general"}</definedName>
    <definedName name="qwdas2" localSheetId="10" hidden="1">{"via1",#N/A,TRUE,"general";"via2",#N/A,TRUE,"general";"via3",#N/A,TRUE,"general"}</definedName>
    <definedName name="qwdas2" hidden="1">{"via1",#N/A,TRUE,"general";"via2",#N/A,TRUE,"general";"via3",#N/A,TRUE,"general"}</definedName>
    <definedName name="qweqe" localSheetId="14" hidden="1">{"TAB1",#N/A,TRUE,"GENERAL";"TAB2",#N/A,TRUE,"GENERAL";"TAB3",#N/A,TRUE,"GENERAL";"TAB4",#N/A,TRUE,"GENERAL";"TAB5",#N/A,TRUE,"GENERAL"}</definedName>
    <definedName name="qweqe" localSheetId="6" hidden="1">{"TAB1",#N/A,TRUE,"GENERAL";"TAB2",#N/A,TRUE,"GENERAL";"TAB3",#N/A,TRUE,"GENERAL";"TAB4",#N/A,TRUE,"GENERAL";"TAB5",#N/A,TRUE,"GENERAL"}</definedName>
    <definedName name="qweqe" localSheetId="10" hidden="1">{"TAB1",#N/A,TRUE,"GENERAL";"TAB2",#N/A,TRUE,"GENERAL";"TAB3",#N/A,TRUE,"GENERAL";"TAB4",#N/A,TRUE,"GENERAL";"TAB5",#N/A,TRUE,"GENERAL"}</definedName>
    <definedName name="qweqe" hidden="1">{"TAB1",#N/A,TRUE,"GENERAL";"TAB2",#N/A,TRUE,"GENERAL";"TAB3",#N/A,TRUE,"GENERAL";"TAB4",#N/A,TRUE,"GENERAL";"TAB5",#N/A,TRUE,"GENERAL"}</definedName>
    <definedName name="QWERTY" localSheetId="14">CANTIDADES!ERR</definedName>
    <definedName name="QWERTY" localSheetId="6">'GRUPO MGA'!ERR</definedName>
    <definedName name="QWERTY" localSheetId="10">INTERVENTORIA!ERR</definedName>
    <definedName name="QWERTY">[0]!ERR</definedName>
    <definedName name="qwqwqwj" localSheetId="14" hidden="1">{"TAB1",#N/A,TRUE,"GENERAL";"TAB2",#N/A,TRUE,"GENERAL";"TAB3",#N/A,TRUE,"GENERAL";"TAB4",#N/A,TRUE,"GENERAL";"TAB5",#N/A,TRUE,"GENERAL"}</definedName>
    <definedName name="qwqwqwj" localSheetId="6" hidden="1">{"TAB1",#N/A,TRUE,"GENERAL";"TAB2",#N/A,TRUE,"GENERAL";"TAB3",#N/A,TRUE,"GENERAL";"TAB4",#N/A,TRUE,"GENERAL";"TAB5",#N/A,TRUE,"GENERAL"}</definedName>
    <definedName name="qwqwqwj" localSheetId="10" hidden="1">{"TAB1",#N/A,TRUE,"GENERAL";"TAB2",#N/A,TRUE,"GENERAL";"TAB3",#N/A,TRUE,"GENERAL";"TAB4",#N/A,TRUE,"GENERAL";"TAB5",#N/A,TRUE,"GENERAL"}</definedName>
    <definedName name="qwqwqwj" hidden="1">{"TAB1",#N/A,TRUE,"GENERAL";"TAB2",#N/A,TRUE,"GENERAL";"TAB3",#N/A,TRUE,"GENERAL";"TAB4",#N/A,TRUE,"GENERAL";"TAB5",#N/A,TRUE,"GENERAL"}</definedName>
    <definedName name="Rana_o_canguro" localSheetId="14">'[19]LISTADO DE MATERIALES Y EQUIPOS'!$B$33</definedName>
    <definedName name="Rana_o_canguro" localSheetId="10">'[20]LISTADO DE MATERIALES Y EQUIPOS'!$B$33</definedName>
    <definedName name="Rana_o_canguro">'[21]LISTADO DE MATERIALES Y EQUIPOS'!$B$33</definedName>
    <definedName name="rege" localSheetId="14" hidden="1">{"TAB1",#N/A,TRUE,"GENERAL";"TAB2",#N/A,TRUE,"GENERAL";"TAB3",#N/A,TRUE,"GENERAL";"TAB4",#N/A,TRUE,"GENERAL";"TAB5",#N/A,TRUE,"GENERAL"}</definedName>
    <definedName name="rege" localSheetId="6" hidden="1">{"TAB1",#N/A,TRUE,"GENERAL";"TAB2",#N/A,TRUE,"GENERAL";"TAB3",#N/A,TRUE,"GENERAL";"TAB4",#N/A,TRUE,"GENERAL";"TAB5",#N/A,TRUE,"GENERAL"}</definedName>
    <definedName name="rege" localSheetId="10" hidden="1">{"TAB1",#N/A,TRUE,"GENERAL";"TAB2",#N/A,TRUE,"GENERAL";"TAB3",#N/A,TRUE,"GENERAL";"TAB4",#N/A,TRUE,"GENERAL";"TAB5",#N/A,TRUE,"GENERAL"}</definedName>
    <definedName name="rege" hidden="1">{"TAB1",#N/A,TRUE,"GENERAL";"TAB2",#N/A,TRUE,"GENERAL";"TAB3",#N/A,TRUE,"GENERAL";"TAB4",#N/A,TRUE,"GENERAL";"TAB5",#N/A,TRUE,"GENERAL"}</definedName>
    <definedName name="regresd" localSheetId="14" hidden="1">{"TAB1",#N/A,TRUE,"GENERAL";"TAB2",#N/A,TRUE,"GENERAL";"TAB3",#N/A,TRUE,"GENERAL";"TAB4",#N/A,TRUE,"GENERAL";"TAB5",#N/A,TRUE,"GENERAL"}</definedName>
    <definedName name="regresd" localSheetId="6" hidden="1">{"TAB1",#N/A,TRUE,"GENERAL";"TAB2",#N/A,TRUE,"GENERAL";"TAB3",#N/A,TRUE,"GENERAL";"TAB4",#N/A,TRUE,"GENERAL";"TAB5",#N/A,TRUE,"GENERAL"}</definedName>
    <definedName name="regresd" localSheetId="10" hidden="1">{"TAB1",#N/A,TRUE,"GENERAL";"TAB2",#N/A,TRUE,"GENERAL";"TAB3",#N/A,TRUE,"GENERAL";"TAB4",#N/A,TRUE,"GENERAL";"TAB5",#N/A,TRUE,"GENERAL"}</definedName>
    <definedName name="regresd" hidden="1">{"TAB1",#N/A,TRUE,"GENERAL";"TAB2",#N/A,TRUE,"GENERAL";"TAB3",#N/A,TRUE,"GENERAL";"TAB4",#N/A,TRUE,"GENERAL";"TAB5",#N/A,TRUE,"GENERAL"}</definedName>
    <definedName name="regthio" localSheetId="14" hidden="1">{"TAB1",#N/A,TRUE,"GENERAL";"TAB2",#N/A,TRUE,"GENERAL";"TAB3",#N/A,TRUE,"GENERAL";"TAB4",#N/A,TRUE,"GENERAL";"TAB5",#N/A,TRUE,"GENERAL"}</definedName>
    <definedName name="regthio" localSheetId="6" hidden="1">{"TAB1",#N/A,TRUE,"GENERAL";"TAB2",#N/A,TRUE,"GENERAL";"TAB3",#N/A,TRUE,"GENERAL";"TAB4",#N/A,TRUE,"GENERAL";"TAB5",#N/A,TRUE,"GENERAL"}</definedName>
    <definedName name="regthio" localSheetId="10" hidden="1">{"TAB1",#N/A,TRUE,"GENERAL";"TAB2",#N/A,TRUE,"GENERAL";"TAB3",#N/A,TRUE,"GENERAL";"TAB4",#N/A,TRUE,"GENERAL";"TAB5",#N/A,TRUE,"GENERAL"}</definedName>
    <definedName name="regthio" hidden="1">{"TAB1",#N/A,TRUE,"GENERAL";"TAB2",#N/A,TRUE,"GENERAL";"TAB3",#N/A,TRUE,"GENERAL";"TAB4",#N/A,TRUE,"GENERAL";"TAB5",#N/A,TRUE,"GENERAL"}</definedName>
    <definedName name="REICIO" localSheetId="14">CANTIDADES!ERR</definedName>
    <definedName name="REICIO" localSheetId="6">'GRUPO MGA'!ERR</definedName>
    <definedName name="REICIO" localSheetId="10">INTERVENTORIA!ERR</definedName>
    <definedName name="REICIO">[0]!ERR</definedName>
    <definedName name="reinicio" localSheetId="14">CANTIDADES!ERR</definedName>
    <definedName name="reinicio" localSheetId="6">'GRUPO MGA'!ERR</definedName>
    <definedName name="reinicio" localSheetId="10">INTERVENTORIA!ERR</definedName>
    <definedName name="reinicio">[0]!ERR</definedName>
    <definedName name="REJHE" localSheetId="14" hidden="1">{"via1",#N/A,TRUE,"general";"via2",#N/A,TRUE,"general";"via3",#N/A,TRUE,"general"}</definedName>
    <definedName name="REJHE" localSheetId="6" hidden="1">{"via1",#N/A,TRUE,"general";"via2",#N/A,TRUE,"general";"via3",#N/A,TRUE,"general"}</definedName>
    <definedName name="REJHE" localSheetId="10" hidden="1">{"via1",#N/A,TRUE,"general";"via2",#N/A,TRUE,"general";"via3",#N/A,TRUE,"general"}</definedName>
    <definedName name="REJHE" hidden="1">{"via1",#N/A,TRUE,"general";"via2",#N/A,TRUE,"general";"via3",#N/A,TRUE,"general"}</definedName>
    <definedName name="rell" localSheetId="14">#REF!</definedName>
    <definedName name="rell" localSheetId="15">#REF!</definedName>
    <definedName name="rell" localSheetId="6">#REF!</definedName>
    <definedName name="rell" localSheetId="10">#REF!</definedName>
    <definedName name="rell" localSheetId="5">#REF!</definedName>
    <definedName name="rell" localSheetId="3">#REF!</definedName>
    <definedName name="rell" localSheetId="4">#REF!</definedName>
    <definedName name="rell">#REF!</definedName>
    <definedName name="rer" localSheetId="14" hidden="1">{"via1",#N/A,TRUE,"general";"via2",#N/A,TRUE,"general";"via3",#N/A,TRUE,"general"}</definedName>
    <definedName name="rer" localSheetId="6" hidden="1">{"via1",#N/A,TRUE,"general";"via2",#N/A,TRUE,"general";"via3",#N/A,TRUE,"general"}</definedName>
    <definedName name="rer" localSheetId="10" hidden="1">{"via1",#N/A,TRUE,"general";"via2",#N/A,TRUE,"general";"via3",#N/A,TRUE,"general"}</definedName>
    <definedName name="rer" hidden="1">{"via1",#N/A,TRUE,"general";"via2",#N/A,TRUE,"general";"via3",#N/A,TRUE,"general"}</definedName>
    <definedName name="rererw" localSheetId="14" hidden="1">{"TAB1",#N/A,TRUE,"GENERAL";"TAB2",#N/A,TRUE,"GENERAL";"TAB3",#N/A,TRUE,"GENERAL";"TAB4",#N/A,TRUE,"GENERAL";"TAB5",#N/A,TRUE,"GENERAL"}</definedName>
    <definedName name="rererw" localSheetId="6" hidden="1">{"TAB1",#N/A,TRUE,"GENERAL";"TAB2",#N/A,TRUE,"GENERAL";"TAB3",#N/A,TRUE,"GENERAL";"TAB4",#N/A,TRUE,"GENERAL";"TAB5",#N/A,TRUE,"GENERAL"}</definedName>
    <definedName name="rererw" localSheetId="10" hidden="1">{"TAB1",#N/A,TRUE,"GENERAL";"TAB2",#N/A,TRUE,"GENERAL";"TAB3",#N/A,TRUE,"GENERAL";"TAB4",#N/A,TRUE,"GENERAL";"TAB5",#N/A,TRUE,"GENERAL"}</definedName>
    <definedName name="rererw" hidden="1">{"TAB1",#N/A,TRUE,"GENERAL";"TAB2",#N/A,TRUE,"GENERAL";"TAB3",#N/A,TRUE,"GENERAL";"TAB4",#N/A,TRUE,"GENERAL";"TAB5",#N/A,TRUE,"GENERAL"}</definedName>
    <definedName name="rerg" localSheetId="14" hidden="1">{"TAB1",#N/A,TRUE,"GENERAL";"TAB2",#N/A,TRUE,"GENERAL";"TAB3",#N/A,TRUE,"GENERAL";"TAB4",#N/A,TRUE,"GENERAL";"TAB5",#N/A,TRUE,"GENERAL"}</definedName>
    <definedName name="rerg" localSheetId="6" hidden="1">{"TAB1",#N/A,TRUE,"GENERAL";"TAB2",#N/A,TRUE,"GENERAL";"TAB3",#N/A,TRUE,"GENERAL";"TAB4",#N/A,TRUE,"GENERAL";"TAB5",#N/A,TRUE,"GENERAL"}</definedName>
    <definedName name="rerg" localSheetId="10" hidden="1">{"TAB1",#N/A,TRUE,"GENERAL";"TAB2",#N/A,TRUE,"GENERAL";"TAB3",#N/A,TRUE,"GENERAL";"TAB4",#N/A,TRUE,"GENERAL";"TAB5",#N/A,TRUE,"GENERAL"}</definedName>
    <definedName name="rerg" hidden="1">{"TAB1",#N/A,TRUE,"GENERAL";"TAB2",#N/A,TRUE,"GENERAL";"TAB3",#N/A,TRUE,"GENERAL";"TAB4",#N/A,TRUE,"GENERAL";"TAB5",#N/A,TRUE,"GENERAL"}</definedName>
    <definedName name="rerrrrw" localSheetId="14" hidden="1">{"TAB1",#N/A,TRUE,"GENERAL";"TAB2",#N/A,TRUE,"GENERAL";"TAB3",#N/A,TRUE,"GENERAL";"TAB4",#N/A,TRUE,"GENERAL";"TAB5",#N/A,TRUE,"GENERAL"}</definedName>
    <definedName name="rerrrrw" localSheetId="6" hidden="1">{"TAB1",#N/A,TRUE,"GENERAL";"TAB2",#N/A,TRUE,"GENERAL";"TAB3",#N/A,TRUE,"GENERAL";"TAB4",#N/A,TRUE,"GENERAL";"TAB5",#N/A,TRUE,"GENERAL"}</definedName>
    <definedName name="rerrrrw" localSheetId="10" hidden="1">{"TAB1",#N/A,TRUE,"GENERAL";"TAB2",#N/A,TRUE,"GENERAL";"TAB3",#N/A,TRUE,"GENERAL";"TAB4",#N/A,TRUE,"GENERAL";"TAB5",#N/A,TRUE,"GENERAL"}</definedName>
    <definedName name="rerrrrw" hidden="1">{"TAB1",#N/A,TRUE,"GENERAL";"TAB2",#N/A,TRUE,"GENERAL";"TAB3",#N/A,TRUE,"GENERAL";"TAB4",#N/A,TRUE,"GENERAL";"TAB5",#N/A,TRUE,"GENERAL"}</definedName>
    <definedName name="RESU" localSheetId="14">#REF!</definedName>
    <definedName name="RESU" localSheetId="6">#REF!</definedName>
    <definedName name="RESU" localSheetId="10">#REF!</definedName>
    <definedName name="RESU" localSheetId="5">#REF!</definedName>
    <definedName name="RESU" localSheetId="3">#REF!</definedName>
    <definedName name="RESU" localSheetId="4">#REF!</definedName>
    <definedName name="RESU">#REF!</definedName>
    <definedName name="Retenc" localSheetId="14">[29]BASES!$E$31</definedName>
    <definedName name="Retenc" localSheetId="10">[30]BASES!$E$31</definedName>
    <definedName name="Retenc">[31]BASES!$E$31</definedName>
    <definedName name="RETTRE" localSheetId="14" hidden="1">{"via1",#N/A,TRUE,"general";"via2",#N/A,TRUE,"general";"via3",#N/A,TRUE,"general"}</definedName>
    <definedName name="RETTRE" localSheetId="6" hidden="1">{"via1",#N/A,TRUE,"general";"via2",#N/A,TRUE,"general";"via3",#N/A,TRUE,"general"}</definedName>
    <definedName name="RETTRE" localSheetId="10" hidden="1">{"via1",#N/A,TRUE,"general";"via2",#N/A,TRUE,"general";"via3",#N/A,TRUE,"general"}</definedName>
    <definedName name="RETTRE" hidden="1">{"via1",#N/A,TRUE,"general";"via2",#N/A,TRUE,"general";"via3",#N/A,TRUE,"general"}</definedName>
    <definedName name="rety" localSheetId="14" hidden="1">{"TAB1",#N/A,TRUE,"GENERAL";"TAB2",#N/A,TRUE,"GENERAL";"TAB3",#N/A,TRUE,"GENERAL";"TAB4",#N/A,TRUE,"GENERAL";"TAB5",#N/A,TRUE,"GENERAL"}</definedName>
    <definedName name="rety" localSheetId="6" hidden="1">{"TAB1",#N/A,TRUE,"GENERAL";"TAB2",#N/A,TRUE,"GENERAL";"TAB3",#N/A,TRUE,"GENERAL";"TAB4",#N/A,TRUE,"GENERAL";"TAB5",#N/A,TRUE,"GENERAL"}</definedName>
    <definedName name="rety" localSheetId="10" hidden="1">{"TAB1",#N/A,TRUE,"GENERAL";"TAB2",#N/A,TRUE,"GENERAL";"TAB3",#N/A,TRUE,"GENERAL";"TAB4",#N/A,TRUE,"GENERAL";"TAB5",#N/A,TRUE,"GENERAL"}</definedName>
    <definedName name="rety" hidden="1">{"TAB1",#N/A,TRUE,"GENERAL";"TAB2",#N/A,TRUE,"GENERAL";"TAB3",#N/A,TRUE,"GENERAL";"TAB4",#N/A,TRUE,"GENERAL";"TAB5",#N/A,TRUE,"GENERAL"}</definedName>
    <definedName name="rewfreg" localSheetId="14" hidden="1">{"via1",#N/A,TRUE,"general";"via2",#N/A,TRUE,"general";"via3",#N/A,TRUE,"general"}</definedName>
    <definedName name="rewfreg" localSheetId="6" hidden="1">{"via1",#N/A,TRUE,"general";"via2",#N/A,TRUE,"general";"via3",#N/A,TRUE,"general"}</definedName>
    <definedName name="rewfreg" localSheetId="10" hidden="1">{"via1",#N/A,TRUE,"general";"via2",#N/A,TRUE,"general";"via3",#N/A,TRUE,"general"}</definedName>
    <definedName name="rewfreg" hidden="1">{"via1",#N/A,TRUE,"general";"via2",#N/A,TRUE,"general";"via3",#N/A,TRUE,"general"}</definedName>
    <definedName name="rewr" localSheetId="14" hidden="1">{"via1",#N/A,TRUE,"general";"via2",#N/A,TRUE,"general";"via3",#N/A,TRUE,"general"}</definedName>
    <definedName name="rewr" localSheetId="6" hidden="1">{"via1",#N/A,TRUE,"general";"via2",#N/A,TRUE,"general";"via3",#N/A,TRUE,"general"}</definedName>
    <definedName name="rewr" localSheetId="10" hidden="1">{"via1",#N/A,TRUE,"general";"via2",#N/A,TRUE,"general";"via3",#N/A,TRUE,"general"}</definedName>
    <definedName name="rewr" hidden="1">{"via1",#N/A,TRUE,"general";"via2",#N/A,TRUE,"general";"via3",#N/A,TRUE,"general"}</definedName>
    <definedName name="REWWER" localSheetId="14" hidden="1">{"TAB1",#N/A,TRUE,"GENERAL";"TAB2",#N/A,TRUE,"GENERAL";"TAB3",#N/A,TRUE,"GENERAL";"TAB4",#N/A,TRUE,"GENERAL";"TAB5",#N/A,TRUE,"GENERAL"}</definedName>
    <definedName name="REWWER" localSheetId="6" hidden="1">{"TAB1",#N/A,TRUE,"GENERAL";"TAB2",#N/A,TRUE,"GENERAL";"TAB3",#N/A,TRUE,"GENERAL";"TAB4",#N/A,TRUE,"GENERAL";"TAB5",#N/A,TRUE,"GENERAL"}</definedName>
    <definedName name="REWWER" localSheetId="10" hidden="1">{"TAB1",#N/A,TRUE,"GENERAL";"TAB2",#N/A,TRUE,"GENERAL";"TAB3",#N/A,TRUE,"GENERAL";"TAB4",#N/A,TRUE,"GENERAL";"TAB5",#N/A,TRUE,"GENERAL"}</definedName>
    <definedName name="REWWER" hidden="1">{"TAB1",#N/A,TRUE,"GENERAL";"TAB2",#N/A,TRUE,"GENERAL";"TAB3",#N/A,TRUE,"GENERAL";"TAB4",#N/A,TRUE,"GENERAL";"TAB5",#N/A,TRUE,"GENERAL"}</definedName>
    <definedName name="reyepoi" localSheetId="14" hidden="1">{"TAB1",#N/A,TRUE,"GENERAL";"TAB2",#N/A,TRUE,"GENERAL";"TAB3",#N/A,TRUE,"GENERAL";"TAB4",#N/A,TRUE,"GENERAL";"TAB5",#N/A,TRUE,"GENERAL"}</definedName>
    <definedName name="reyepoi" localSheetId="6" hidden="1">{"TAB1",#N/A,TRUE,"GENERAL";"TAB2",#N/A,TRUE,"GENERAL";"TAB3",#N/A,TRUE,"GENERAL";"TAB4",#N/A,TRUE,"GENERAL";"TAB5",#N/A,TRUE,"GENERAL"}</definedName>
    <definedName name="reyepoi" localSheetId="10" hidden="1">{"TAB1",#N/A,TRUE,"GENERAL";"TAB2",#N/A,TRUE,"GENERAL";"TAB3",#N/A,TRUE,"GENERAL";"TAB4",#N/A,TRUE,"GENERAL";"TAB5",#N/A,TRUE,"GENERAL"}</definedName>
    <definedName name="reyepoi" hidden="1">{"TAB1",#N/A,TRUE,"GENERAL";"TAB2",#N/A,TRUE,"GENERAL";"TAB3",#N/A,TRUE,"GENERAL";"TAB4",#N/A,TRUE,"GENERAL";"TAB5",#N/A,TRUE,"GENERAL"}</definedName>
    <definedName name="reyety" localSheetId="14" hidden="1">{"via1",#N/A,TRUE,"general";"via2",#N/A,TRUE,"general";"via3",#N/A,TRUE,"general"}</definedName>
    <definedName name="reyety" localSheetId="6" hidden="1">{"via1",#N/A,TRUE,"general";"via2",#N/A,TRUE,"general";"via3",#N/A,TRUE,"general"}</definedName>
    <definedName name="reyety" localSheetId="10" hidden="1">{"via1",#N/A,TRUE,"general";"via2",#N/A,TRUE,"general";"via3",#N/A,TRUE,"general"}</definedName>
    <definedName name="reyety" hidden="1">{"via1",#N/A,TRUE,"general";"via2",#N/A,TRUE,"general";"via3",#N/A,TRUE,"general"}</definedName>
    <definedName name="reyty" localSheetId="14" hidden="1">{"via1",#N/A,TRUE,"general";"via2",#N/A,TRUE,"general";"via3",#N/A,TRUE,"general"}</definedName>
    <definedName name="reyty" localSheetId="6" hidden="1">{"via1",#N/A,TRUE,"general";"via2",#N/A,TRUE,"general";"via3",#N/A,TRUE,"general"}</definedName>
    <definedName name="reyty" localSheetId="10" hidden="1">{"via1",#N/A,TRUE,"general";"via2",#N/A,TRUE,"general";"via3",#N/A,TRUE,"general"}</definedName>
    <definedName name="reyty" hidden="1">{"via1",#N/A,TRUE,"general";"via2",#N/A,TRUE,"general";"via3",#N/A,TRUE,"general"}</definedName>
    <definedName name="reyyt" localSheetId="14" hidden="1">{"via1",#N/A,TRUE,"general";"via2",#N/A,TRUE,"general";"via3",#N/A,TRUE,"general"}</definedName>
    <definedName name="reyyt" localSheetId="6" hidden="1">{"via1",#N/A,TRUE,"general";"via2",#N/A,TRUE,"general";"via3",#N/A,TRUE,"general"}</definedName>
    <definedName name="reyyt" localSheetId="10" hidden="1">{"via1",#N/A,TRUE,"general";"via2",#N/A,TRUE,"general";"via3",#N/A,TRUE,"general"}</definedName>
    <definedName name="reyyt" hidden="1">{"via1",#N/A,TRUE,"general";"via2",#N/A,TRUE,"general";"via3",#N/A,TRUE,"general"}</definedName>
    <definedName name="rfhnhjyu" localSheetId="14" hidden="1">{"TAB1",#N/A,TRUE,"GENERAL";"TAB2",#N/A,TRUE,"GENERAL";"TAB3",#N/A,TRUE,"GENERAL";"TAB4",#N/A,TRUE,"GENERAL";"TAB5",#N/A,TRUE,"GENERAL"}</definedName>
    <definedName name="rfhnhjyu" localSheetId="6" hidden="1">{"TAB1",#N/A,TRUE,"GENERAL";"TAB2",#N/A,TRUE,"GENERAL";"TAB3",#N/A,TRUE,"GENERAL";"TAB4",#N/A,TRUE,"GENERAL";"TAB5",#N/A,TRUE,"GENERAL"}</definedName>
    <definedName name="rfhnhjyu" localSheetId="10" hidden="1">{"TAB1",#N/A,TRUE,"GENERAL";"TAB2",#N/A,TRUE,"GENERAL";"TAB3",#N/A,TRUE,"GENERAL";"TAB4",#N/A,TRUE,"GENERAL";"TAB5",#N/A,TRUE,"GENERAL"}</definedName>
    <definedName name="rfhnhjyu" hidden="1">{"TAB1",#N/A,TRUE,"GENERAL";"TAB2",#N/A,TRUE,"GENERAL";"TAB3",#N/A,TRUE,"GENERAL";"TAB4",#N/A,TRUE,"GENERAL";"TAB5",#N/A,TRUE,"GENERAL"}</definedName>
    <definedName name="rfref" localSheetId="14">#REF!</definedName>
    <definedName name="rfref" localSheetId="6">#REF!</definedName>
    <definedName name="rfref" localSheetId="10">#REF!</definedName>
    <definedName name="rfref" localSheetId="5">#REF!</definedName>
    <definedName name="rfref" localSheetId="3">#REF!</definedName>
    <definedName name="rfref" localSheetId="4">#REF!</definedName>
    <definedName name="rfref">#REF!</definedName>
    <definedName name="rfrf" localSheetId="14" hidden="1">{"via1",#N/A,TRUE,"general";"via2",#N/A,TRUE,"general";"via3",#N/A,TRUE,"general"}</definedName>
    <definedName name="rfrf" localSheetId="6" hidden="1">{"via1",#N/A,TRUE,"general";"via2",#N/A,TRUE,"general";"via3",#N/A,TRUE,"general"}</definedName>
    <definedName name="rfrf" localSheetId="10" hidden="1">{"via1",#N/A,TRUE,"general";"via2",#N/A,TRUE,"general";"via3",#N/A,TRUE,"general"}</definedName>
    <definedName name="rfrf" hidden="1">{"via1",#N/A,TRUE,"general";"via2",#N/A,TRUE,"general";"via3",#N/A,TRUE,"general"}</definedName>
    <definedName name="rge" localSheetId="14" hidden="1">{"via1",#N/A,TRUE,"general";"via2",#N/A,TRUE,"general";"via3",#N/A,TRUE,"general"}</definedName>
    <definedName name="rge" localSheetId="6" hidden="1">{"via1",#N/A,TRUE,"general";"via2",#N/A,TRUE,"general";"via3",#N/A,TRUE,"general"}</definedName>
    <definedName name="rge" localSheetId="10" hidden="1">{"via1",#N/A,TRUE,"general";"via2",#N/A,TRUE,"general";"via3",#N/A,TRUE,"general"}</definedName>
    <definedName name="rge" hidden="1">{"via1",#N/A,TRUE,"general";"via2",#N/A,TRUE,"general";"via3",#N/A,TRUE,"general"}</definedName>
    <definedName name="rgegg" localSheetId="14" hidden="1">{"via1",#N/A,TRUE,"general";"via2",#N/A,TRUE,"general";"via3",#N/A,TRUE,"general"}</definedName>
    <definedName name="rgegg" localSheetId="6" hidden="1">{"via1",#N/A,TRUE,"general";"via2",#N/A,TRUE,"general";"via3",#N/A,TRUE,"general"}</definedName>
    <definedName name="rgegg" localSheetId="10" hidden="1">{"via1",#N/A,TRUE,"general";"via2",#N/A,TRUE,"general";"via3",#N/A,TRUE,"general"}</definedName>
    <definedName name="rgegg" hidden="1">{"via1",#N/A,TRUE,"general";"via2",#N/A,TRUE,"general";"via3",#N/A,TRUE,"general"}</definedName>
    <definedName name="rhh" localSheetId="14" hidden="1">{"TAB1",#N/A,TRUE,"GENERAL";"TAB2",#N/A,TRUE,"GENERAL";"TAB3",#N/A,TRUE,"GENERAL";"TAB4",#N/A,TRUE,"GENERAL";"TAB5",#N/A,TRUE,"GENERAL"}</definedName>
    <definedName name="rhh" localSheetId="6" hidden="1">{"TAB1",#N/A,TRUE,"GENERAL";"TAB2",#N/A,TRUE,"GENERAL";"TAB3",#N/A,TRUE,"GENERAL";"TAB4",#N/A,TRUE,"GENERAL";"TAB5",#N/A,TRUE,"GENERAL"}</definedName>
    <definedName name="rhh" localSheetId="10" hidden="1">{"TAB1",#N/A,TRUE,"GENERAL";"TAB2",#N/A,TRUE,"GENERAL";"TAB3",#N/A,TRUE,"GENERAL";"TAB4",#N/A,TRUE,"GENERAL";"TAB5",#N/A,TRUE,"GENERAL"}</definedName>
    <definedName name="rhh" hidden="1">{"TAB1",#N/A,TRUE,"GENERAL";"TAB2",#N/A,TRUE,"GENERAL";"TAB3",#N/A,TRUE,"GENERAL";"TAB4",#N/A,TRUE,"GENERAL";"TAB5",#N/A,TRUE,"GENERAL"}</definedName>
    <definedName name="rhrtd" localSheetId="14" hidden="1">{"TAB1",#N/A,TRUE,"GENERAL";"TAB2",#N/A,TRUE,"GENERAL";"TAB3",#N/A,TRUE,"GENERAL";"TAB4",#N/A,TRUE,"GENERAL";"TAB5",#N/A,TRUE,"GENERAL"}</definedName>
    <definedName name="rhrtd" localSheetId="6" hidden="1">{"TAB1",#N/A,TRUE,"GENERAL";"TAB2",#N/A,TRUE,"GENERAL";"TAB3",#N/A,TRUE,"GENERAL";"TAB4",#N/A,TRUE,"GENERAL";"TAB5",#N/A,TRUE,"GENERAL"}</definedName>
    <definedName name="rhrtd" localSheetId="10" hidden="1">{"TAB1",#N/A,TRUE,"GENERAL";"TAB2",#N/A,TRUE,"GENERAL";"TAB3",#N/A,TRUE,"GENERAL";"TAB4",#N/A,TRUE,"GENERAL";"TAB5",#N/A,TRUE,"GENERAL"}</definedName>
    <definedName name="rhrtd" hidden="1">{"TAB1",#N/A,TRUE,"GENERAL";"TAB2",#N/A,TRUE,"GENERAL";"TAB3",#N/A,TRUE,"GENERAL";"TAB4",#N/A,TRUE,"GENERAL";"TAB5",#N/A,TRUE,"GENERAL"}</definedName>
    <definedName name="rhtry" localSheetId="14" hidden="1">{"TAB1",#N/A,TRUE,"GENERAL";"TAB2",#N/A,TRUE,"GENERAL";"TAB3",#N/A,TRUE,"GENERAL";"TAB4",#N/A,TRUE,"GENERAL";"TAB5",#N/A,TRUE,"GENERAL"}</definedName>
    <definedName name="rhtry" localSheetId="6" hidden="1">{"TAB1",#N/A,TRUE,"GENERAL";"TAB2",#N/A,TRUE,"GENERAL";"TAB3",#N/A,TRUE,"GENERAL";"TAB4",#N/A,TRUE,"GENERAL";"TAB5",#N/A,TRUE,"GENERAL"}</definedName>
    <definedName name="rhtry" localSheetId="10" hidden="1">{"TAB1",#N/A,TRUE,"GENERAL";"TAB2",#N/A,TRUE,"GENERAL";"TAB3",#N/A,TRUE,"GENERAL";"TAB4",#N/A,TRUE,"GENERAL";"TAB5",#N/A,TRUE,"GENERAL"}</definedName>
    <definedName name="rhtry" hidden="1">{"TAB1",#N/A,TRUE,"GENERAL";"TAB2",#N/A,TRUE,"GENERAL";"TAB3",#N/A,TRUE,"GENERAL";"TAB4",#N/A,TRUE,"GENERAL";"TAB5",#N/A,TRUE,"GENERAL"}</definedName>
    <definedName name="rj" localSheetId="14" hidden="1">{"TAB1",#N/A,TRUE,"GENERAL";"TAB2",#N/A,TRUE,"GENERAL";"TAB3",#N/A,TRUE,"GENERAL";"TAB4",#N/A,TRUE,"GENERAL";"TAB5",#N/A,TRUE,"GENERAL"}</definedName>
    <definedName name="rj" localSheetId="6" hidden="1">{"TAB1",#N/A,TRUE,"GENERAL";"TAB2",#N/A,TRUE,"GENERAL";"TAB3",#N/A,TRUE,"GENERAL";"TAB4",#N/A,TRUE,"GENERAL";"TAB5",#N/A,TRUE,"GENERAL"}</definedName>
    <definedName name="rj" localSheetId="10" hidden="1">{"TAB1",#N/A,TRUE,"GENERAL";"TAB2",#N/A,TRUE,"GENERAL";"TAB3",#N/A,TRUE,"GENERAL";"TAB4",#N/A,TRUE,"GENERAL";"TAB5",#N/A,TRUE,"GENERAL"}</definedName>
    <definedName name="rj" hidden="1">{"TAB1",#N/A,TRUE,"GENERAL";"TAB2",#N/A,TRUE,"GENERAL";"TAB3",#N/A,TRUE,"GENERAL";"TAB4",#N/A,TRUE,"GENERAL";"TAB5",#N/A,TRUE,"GENERAL"}</definedName>
    <definedName name="rjjth" localSheetId="14" hidden="1">{"TAB1",#N/A,TRUE,"GENERAL";"TAB2",#N/A,TRUE,"GENERAL";"TAB3",#N/A,TRUE,"GENERAL";"TAB4",#N/A,TRUE,"GENERAL";"TAB5",#N/A,TRUE,"GENERAL"}</definedName>
    <definedName name="rjjth" localSheetId="6" hidden="1">{"TAB1",#N/A,TRUE,"GENERAL";"TAB2",#N/A,TRUE,"GENERAL";"TAB3",#N/A,TRUE,"GENERAL";"TAB4",#N/A,TRUE,"GENERAL";"TAB5",#N/A,TRUE,"GENERAL"}</definedName>
    <definedName name="rjjth" localSheetId="10" hidden="1">{"TAB1",#N/A,TRUE,"GENERAL";"TAB2",#N/A,TRUE,"GENERAL";"TAB3",#N/A,TRUE,"GENERAL";"TAB4",#N/A,TRUE,"GENERAL";"TAB5",#N/A,TRUE,"GENERAL"}</definedName>
    <definedName name="rjjth" hidden="1">{"TAB1",#N/A,TRUE,"GENERAL";"TAB2",#N/A,TRUE,"GENERAL";"TAB3",#N/A,TRUE,"GENERAL";"TAB4",#N/A,TRUE,"GENERAL";"TAB5",#N/A,TRUE,"GENERAL"}</definedName>
    <definedName name="rjy" localSheetId="14" hidden="1">{"via1",#N/A,TRUE,"general";"via2",#N/A,TRUE,"general";"via3",#N/A,TRUE,"general"}</definedName>
    <definedName name="rjy" localSheetId="6" hidden="1">{"via1",#N/A,TRUE,"general";"via2",#N/A,TRUE,"general";"via3",#N/A,TRUE,"general"}</definedName>
    <definedName name="rjy" localSheetId="10" hidden="1">{"via1",#N/A,TRUE,"general";"via2",#N/A,TRUE,"general";"via3",#N/A,TRUE,"general"}</definedName>
    <definedName name="rjy" hidden="1">{"via1",#N/A,TRUE,"general";"via2",#N/A,TRUE,"general";"via3",#N/A,TRUE,"general"}</definedName>
    <definedName name="rkjyk" localSheetId="14" hidden="1">{"TAB1",#N/A,TRUE,"GENERAL";"TAB2",#N/A,TRUE,"GENERAL";"TAB3",#N/A,TRUE,"GENERAL";"TAB4",#N/A,TRUE,"GENERAL";"TAB5",#N/A,TRUE,"GENERAL"}</definedName>
    <definedName name="rkjyk" localSheetId="6" hidden="1">{"TAB1",#N/A,TRUE,"GENERAL";"TAB2",#N/A,TRUE,"GENERAL";"TAB3",#N/A,TRUE,"GENERAL";"TAB4",#N/A,TRUE,"GENERAL";"TAB5",#N/A,TRUE,"GENERAL"}</definedName>
    <definedName name="rkjyk" localSheetId="10" hidden="1">{"TAB1",#N/A,TRUE,"GENERAL";"TAB2",#N/A,TRUE,"GENERAL";"TAB3",#N/A,TRUE,"GENERAL";"TAB4",#N/A,TRUE,"GENERAL";"TAB5",#N/A,TRUE,"GENERAL"}</definedName>
    <definedName name="rkjyk" hidden="1">{"TAB1",#N/A,TRUE,"GENERAL";"TAB2",#N/A,TRUE,"GENERAL";"TAB3",#N/A,TRUE,"GENERAL";"TAB4",#N/A,TRUE,"GENERAL";"TAB5",#N/A,TRUE,"GENERAL"}</definedName>
    <definedName name="rkru" localSheetId="14" hidden="1">{"via1",#N/A,TRUE,"general";"via2",#N/A,TRUE,"general";"via3",#N/A,TRUE,"general"}</definedName>
    <definedName name="rkru" localSheetId="6" hidden="1">{"via1",#N/A,TRUE,"general";"via2",#N/A,TRUE,"general";"via3",#N/A,TRUE,"general"}</definedName>
    <definedName name="rkru" localSheetId="10" hidden="1">{"via1",#N/A,TRUE,"general";"via2",#N/A,TRUE,"general";"via3",#N/A,TRUE,"general"}</definedName>
    <definedName name="rkru" hidden="1">{"via1",#N/A,TRUE,"general";"via2",#N/A,TRUE,"general";"via3",#N/A,TRUE,"general"}</definedName>
    <definedName name="rky" localSheetId="14" hidden="1">{"TAB1",#N/A,TRUE,"GENERAL";"TAB2",#N/A,TRUE,"GENERAL";"TAB3",#N/A,TRUE,"GENERAL";"TAB4",#N/A,TRUE,"GENERAL";"TAB5",#N/A,TRUE,"GENERAL"}</definedName>
    <definedName name="rky" localSheetId="6" hidden="1">{"TAB1",#N/A,TRUE,"GENERAL";"TAB2",#N/A,TRUE,"GENERAL";"TAB3",#N/A,TRUE,"GENERAL";"TAB4",#N/A,TRUE,"GENERAL";"TAB5",#N/A,TRUE,"GENERAL"}</definedName>
    <definedName name="rky" localSheetId="10" hidden="1">{"TAB1",#N/A,TRUE,"GENERAL";"TAB2",#N/A,TRUE,"GENERAL";"TAB3",#N/A,TRUE,"GENERAL";"TAB4",#N/A,TRUE,"GENERAL";"TAB5",#N/A,TRUE,"GENERAL"}</definedName>
    <definedName name="rky" hidden="1">{"TAB1",#N/A,TRUE,"GENERAL";"TAB2",#N/A,TRUE,"GENERAL";"TAB3",#N/A,TRUE,"GENERAL";"TAB4",#N/A,TRUE,"GENERAL";"TAB5",#N/A,TRUE,"GENERAL"}</definedName>
    <definedName name="rr" localSheetId="14">CANTIDADES!ERR</definedName>
    <definedName name="rr" localSheetId="6">'GRUPO MGA'!ERR</definedName>
    <definedName name="rr" localSheetId="10">INTERVENTORIA!ERR</definedName>
    <definedName name="rr">[0]!ERR</definedName>
    <definedName name="rrr" localSheetId="14" hidden="1">{"via1",#N/A,TRUE,"general";"via2",#N/A,TRUE,"general";"via3",#N/A,TRUE,"general"}</definedName>
    <definedName name="rrr" localSheetId="6" hidden="1">{"via1",#N/A,TRUE,"general";"via2",#N/A,TRUE,"general";"via3",#N/A,TRUE,"general"}</definedName>
    <definedName name="rrr" localSheetId="10" hidden="1">{"via1",#N/A,TRUE,"general";"via2",#N/A,TRUE,"general";"via3",#N/A,TRUE,"general"}</definedName>
    <definedName name="rrr" hidden="1">{"via1",#N/A,TRUE,"general";"via2",#N/A,TRUE,"general";"via3",#N/A,TRUE,"general"}</definedName>
    <definedName name="rrrrrb" localSheetId="14" hidden="1">{"via1",#N/A,TRUE,"general";"via2",#N/A,TRUE,"general";"via3",#N/A,TRUE,"general"}</definedName>
    <definedName name="rrrrrb" localSheetId="6" hidden="1">{"via1",#N/A,TRUE,"general";"via2",#N/A,TRUE,"general";"via3",#N/A,TRUE,"general"}</definedName>
    <definedName name="rrrrrb" localSheetId="10" hidden="1">{"via1",#N/A,TRUE,"general";"via2",#N/A,TRUE,"general";"via3",#N/A,TRUE,"general"}</definedName>
    <definedName name="rrrrrb" hidden="1">{"via1",#N/A,TRUE,"general";"via2",#N/A,TRUE,"general";"via3",#N/A,TRUE,"general"}</definedName>
    <definedName name="rrrrrrre" localSheetId="14" hidden="1">{"TAB1",#N/A,TRUE,"GENERAL";"TAB2",#N/A,TRUE,"GENERAL";"TAB3",#N/A,TRUE,"GENERAL";"TAB4",#N/A,TRUE,"GENERAL";"TAB5",#N/A,TRUE,"GENERAL"}</definedName>
    <definedName name="rrrrrrre" localSheetId="6" hidden="1">{"TAB1",#N/A,TRUE,"GENERAL";"TAB2",#N/A,TRUE,"GENERAL";"TAB3",#N/A,TRUE,"GENERAL";"TAB4",#N/A,TRUE,"GENERAL";"TAB5",#N/A,TRUE,"GENERAL"}</definedName>
    <definedName name="rrrrrrre" localSheetId="10" hidden="1">{"TAB1",#N/A,TRUE,"GENERAL";"TAB2",#N/A,TRUE,"GENERAL";"TAB3",#N/A,TRUE,"GENERAL";"TAB4",#N/A,TRUE,"GENERAL";"TAB5",#N/A,TRUE,"GENERAL"}</definedName>
    <definedName name="rrrrrrre" hidden="1">{"TAB1",#N/A,TRUE,"GENERAL";"TAB2",#N/A,TRUE,"GENERAL";"TAB3",#N/A,TRUE,"GENERAL";"TAB4",#N/A,TRUE,"GENERAL";"TAB5",#N/A,TRUE,"GENERAL"}</definedName>
    <definedName name="rrrrt" localSheetId="14" hidden="1">{"via1",#N/A,TRUE,"general";"via2",#N/A,TRUE,"general";"via3",#N/A,TRUE,"general"}</definedName>
    <definedName name="rrrrt" localSheetId="6" hidden="1">{"via1",#N/A,TRUE,"general";"via2",#N/A,TRUE,"general";"via3",#N/A,TRUE,"general"}</definedName>
    <definedName name="rrrrt" localSheetId="10" hidden="1">{"via1",#N/A,TRUE,"general";"via2",#N/A,TRUE,"general";"via3",#N/A,TRUE,"general"}</definedName>
    <definedName name="rrrrt" hidden="1">{"via1",#N/A,TRUE,"general";"via2",#N/A,TRUE,"general";"via3",#N/A,TRUE,"general"}</definedName>
    <definedName name="rsdgsd5" localSheetId="14" hidden="1">{"TAB1",#N/A,TRUE,"GENERAL";"TAB2",#N/A,TRUE,"GENERAL";"TAB3",#N/A,TRUE,"GENERAL";"TAB4",#N/A,TRUE,"GENERAL";"TAB5",#N/A,TRUE,"GENERAL"}</definedName>
    <definedName name="rsdgsd5" localSheetId="6" hidden="1">{"TAB1",#N/A,TRUE,"GENERAL";"TAB2",#N/A,TRUE,"GENERAL";"TAB3",#N/A,TRUE,"GENERAL";"TAB4",#N/A,TRUE,"GENERAL";"TAB5",#N/A,TRUE,"GENERAL"}</definedName>
    <definedName name="rsdgsd5" localSheetId="10" hidden="1">{"TAB1",#N/A,TRUE,"GENERAL";"TAB2",#N/A,TRUE,"GENERAL";"TAB3",#N/A,TRUE,"GENERAL";"TAB4",#N/A,TRUE,"GENERAL";"TAB5",#N/A,TRUE,"GENERAL"}</definedName>
    <definedName name="rsdgsd5" hidden="1">{"TAB1",#N/A,TRUE,"GENERAL";"TAB2",#N/A,TRUE,"GENERAL";"TAB3",#N/A,TRUE,"GENERAL";"TAB4",#N/A,TRUE,"GENERAL";"TAB5",#N/A,TRUE,"GENERAL"}</definedName>
    <definedName name="rt" localSheetId="14" hidden="1">{"TAB1",#N/A,TRUE,"GENERAL";"TAB2",#N/A,TRUE,"GENERAL";"TAB3",#N/A,TRUE,"GENERAL";"TAB4",#N/A,TRUE,"GENERAL";"TAB5",#N/A,TRUE,"GENERAL"}</definedName>
    <definedName name="rt" localSheetId="6" hidden="1">{"TAB1",#N/A,TRUE,"GENERAL";"TAB2",#N/A,TRUE,"GENERAL";"TAB3",#N/A,TRUE,"GENERAL";"TAB4",#N/A,TRUE,"GENERAL";"TAB5",#N/A,TRUE,"GENERAL"}</definedName>
    <definedName name="rt" localSheetId="10" hidden="1">{"TAB1",#N/A,TRUE,"GENERAL";"TAB2",#N/A,TRUE,"GENERAL";"TAB3",#N/A,TRUE,"GENERAL";"TAB4",#N/A,TRUE,"GENERAL";"TAB5",#N/A,TRUE,"GENERAL"}</definedName>
    <definedName name="rt" hidden="1">{"TAB1",#N/A,TRUE,"GENERAL";"TAB2",#N/A,TRUE,"GENERAL";"TAB3",#N/A,TRUE,"GENERAL";"TAB4",#N/A,TRUE,"GENERAL";"TAB5",#N/A,TRUE,"GENERAL"}</definedName>
    <definedName name="rte" localSheetId="14" hidden="1">{"TAB1",#N/A,TRUE,"GENERAL";"TAB2",#N/A,TRUE,"GENERAL";"TAB3",#N/A,TRUE,"GENERAL";"TAB4",#N/A,TRUE,"GENERAL";"TAB5",#N/A,TRUE,"GENERAL"}</definedName>
    <definedName name="rte" localSheetId="6" hidden="1">{"TAB1",#N/A,TRUE,"GENERAL";"TAB2",#N/A,TRUE,"GENERAL";"TAB3",#N/A,TRUE,"GENERAL";"TAB4",#N/A,TRUE,"GENERAL";"TAB5",#N/A,TRUE,"GENERAL"}</definedName>
    <definedName name="rte" localSheetId="10" hidden="1">{"TAB1",#N/A,TRUE,"GENERAL";"TAB2",#N/A,TRUE,"GENERAL";"TAB3",#N/A,TRUE,"GENERAL";"TAB4",#N/A,TRUE,"GENERAL";"TAB5",#N/A,TRUE,"GENERAL"}</definedName>
    <definedName name="rte" hidden="1">{"TAB1",#N/A,TRUE,"GENERAL";"TAB2",#N/A,TRUE,"GENERAL";"TAB3",#N/A,TRUE,"GENERAL";"TAB4",#N/A,TRUE,"GENERAL";"TAB5",#N/A,TRUE,"GENERAL"}</definedName>
    <definedName name="rteg" localSheetId="14" hidden="1">{"via1",#N/A,TRUE,"general";"via2",#N/A,TRUE,"general";"via3",#N/A,TRUE,"general"}</definedName>
    <definedName name="rteg" localSheetId="6" hidden="1">{"via1",#N/A,TRUE,"general";"via2",#N/A,TRUE,"general";"via3",#N/A,TRUE,"general"}</definedName>
    <definedName name="rteg" localSheetId="10" hidden="1">{"via1",#N/A,TRUE,"general";"via2",#N/A,TRUE,"general";"via3",#N/A,TRUE,"general"}</definedName>
    <definedName name="rteg" hidden="1">{"via1",#N/A,TRUE,"general";"via2",#N/A,TRUE,"general";"via3",#N/A,TRUE,"general"}</definedName>
    <definedName name="rtert" localSheetId="14" hidden="1">{"TAB1",#N/A,TRUE,"GENERAL";"TAB2",#N/A,TRUE,"GENERAL";"TAB3",#N/A,TRUE,"GENERAL";"TAB4",#N/A,TRUE,"GENERAL";"TAB5",#N/A,TRUE,"GENERAL"}</definedName>
    <definedName name="rtert" localSheetId="6" hidden="1">{"TAB1",#N/A,TRUE,"GENERAL";"TAB2",#N/A,TRUE,"GENERAL";"TAB3",#N/A,TRUE,"GENERAL";"TAB4",#N/A,TRUE,"GENERAL";"TAB5",#N/A,TRUE,"GENERAL"}</definedName>
    <definedName name="rtert" localSheetId="10" hidden="1">{"TAB1",#N/A,TRUE,"GENERAL";"TAB2",#N/A,TRUE,"GENERAL";"TAB3",#N/A,TRUE,"GENERAL";"TAB4",#N/A,TRUE,"GENERAL";"TAB5",#N/A,TRUE,"GENERAL"}</definedName>
    <definedName name="rtert" hidden="1">{"TAB1",#N/A,TRUE,"GENERAL";"TAB2",#N/A,TRUE,"GENERAL";"TAB3",#N/A,TRUE,"GENERAL";"TAB4",#N/A,TRUE,"GENERAL";"TAB5",#N/A,TRUE,"GENERAL"}</definedName>
    <definedName name="rtes" localSheetId="14" hidden="1">{"via1",#N/A,TRUE,"general";"via2",#N/A,TRUE,"general";"via3",#N/A,TRUE,"general"}</definedName>
    <definedName name="rtes" localSheetId="6" hidden="1">{"via1",#N/A,TRUE,"general";"via2",#N/A,TRUE,"general";"via3",#N/A,TRUE,"general"}</definedName>
    <definedName name="rtes" localSheetId="10" hidden="1">{"via1",#N/A,TRUE,"general";"via2",#N/A,TRUE,"general";"via3",#N/A,TRUE,"general"}</definedName>
    <definedName name="rtes" hidden="1">{"via1",#N/A,TRUE,"general";"via2",#N/A,TRUE,"general";"via3",#N/A,TRUE,"general"}</definedName>
    <definedName name="rtewth" localSheetId="14" hidden="1">{"TAB1",#N/A,TRUE,"GENERAL";"TAB2",#N/A,TRUE,"GENERAL";"TAB3",#N/A,TRUE,"GENERAL";"TAB4",#N/A,TRUE,"GENERAL";"TAB5",#N/A,TRUE,"GENERAL"}</definedName>
    <definedName name="rtewth" localSheetId="6" hidden="1">{"TAB1",#N/A,TRUE,"GENERAL";"TAB2",#N/A,TRUE,"GENERAL";"TAB3",#N/A,TRUE,"GENERAL";"TAB4",#N/A,TRUE,"GENERAL";"TAB5",#N/A,TRUE,"GENERAL"}</definedName>
    <definedName name="rtewth" localSheetId="10" hidden="1">{"TAB1",#N/A,TRUE,"GENERAL";"TAB2",#N/A,TRUE,"GENERAL";"TAB3",#N/A,TRUE,"GENERAL";"TAB4",#N/A,TRUE,"GENERAL";"TAB5",#N/A,TRUE,"GENERAL"}</definedName>
    <definedName name="rtewth" hidden="1">{"TAB1",#N/A,TRUE,"GENERAL";"TAB2",#N/A,TRUE,"GENERAL";"TAB3",#N/A,TRUE,"GENERAL";"TAB4",#N/A,TRUE,"GENERAL";"TAB5",#N/A,TRUE,"GENERAL"}</definedName>
    <definedName name="rthjtj" localSheetId="14" hidden="1">{"TAB1",#N/A,TRUE,"GENERAL";"TAB2",#N/A,TRUE,"GENERAL";"TAB3",#N/A,TRUE,"GENERAL";"TAB4",#N/A,TRUE,"GENERAL";"TAB5",#N/A,TRUE,"GENERAL"}</definedName>
    <definedName name="rthjtj" localSheetId="6" hidden="1">{"TAB1",#N/A,TRUE,"GENERAL";"TAB2",#N/A,TRUE,"GENERAL";"TAB3",#N/A,TRUE,"GENERAL";"TAB4",#N/A,TRUE,"GENERAL";"TAB5",#N/A,TRUE,"GENERAL"}</definedName>
    <definedName name="rthjtj" localSheetId="10" hidden="1">{"TAB1",#N/A,TRUE,"GENERAL";"TAB2",#N/A,TRUE,"GENERAL";"TAB3",#N/A,TRUE,"GENERAL";"TAB4",#N/A,TRUE,"GENERAL";"TAB5",#N/A,TRUE,"GENERAL"}</definedName>
    <definedName name="rthjtj" hidden="1">{"TAB1",#N/A,TRUE,"GENERAL";"TAB2",#N/A,TRUE,"GENERAL";"TAB3",#N/A,TRUE,"GENERAL";"TAB4",#N/A,TRUE,"GENERAL";"TAB5",#N/A,TRUE,"GENERAL"}</definedName>
    <definedName name="rthrthg" localSheetId="14" hidden="1">{"via1",#N/A,TRUE,"general";"via2",#N/A,TRUE,"general";"via3",#N/A,TRUE,"general"}</definedName>
    <definedName name="rthrthg" localSheetId="6" hidden="1">{"via1",#N/A,TRUE,"general";"via2",#N/A,TRUE,"general";"via3",#N/A,TRUE,"general"}</definedName>
    <definedName name="rthrthg" localSheetId="10" hidden="1">{"via1",#N/A,TRUE,"general";"via2",#N/A,TRUE,"general";"via3",#N/A,TRUE,"general"}</definedName>
    <definedName name="rthrthg" hidden="1">{"via1",#N/A,TRUE,"general";"via2",#N/A,TRUE,"general";"via3",#N/A,TRUE,"general"}</definedName>
    <definedName name="rthtrh" localSheetId="14" hidden="1">{"via1",#N/A,TRUE,"general";"via2",#N/A,TRUE,"general";"via3",#N/A,TRUE,"general"}</definedName>
    <definedName name="rthtrh" localSheetId="6" hidden="1">{"via1",#N/A,TRUE,"general";"via2",#N/A,TRUE,"general";"via3",#N/A,TRUE,"general"}</definedName>
    <definedName name="rthtrh" localSheetId="10" hidden="1">{"via1",#N/A,TRUE,"general";"via2",#N/A,TRUE,"general";"via3",#N/A,TRUE,"general"}</definedName>
    <definedName name="rthtrh" hidden="1">{"via1",#N/A,TRUE,"general";"via2",#N/A,TRUE,"general";"via3",#N/A,TRUE,"general"}</definedName>
    <definedName name="rtkk" localSheetId="14" hidden="1">{"via1",#N/A,TRUE,"general";"via2",#N/A,TRUE,"general";"via3",#N/A,TRUE,"general"}</definedName>
    <definedName name="rtkk" localSheetId="6" hidden="1">{"via1",#N/A,TRUE,"general";"via2",#N/A,TRUE,"general";"via3",#N/A,TRUE,"general"}</definedName>
    <definedName name="rtkk" localSheetId="10" hidden="1">{"via1",#N/A,TRUE,"general";"via2",#N/A,TRUE,"general";"via3",#N/A,TRUE,"general"}</definedName>
    <definedName name="rtkk" hidden="1">{"via1",#N/A,TRUE,"general";"via2",#N/A,TRUE,"general";"via3",#N/A,TRUE,"general"}</definedName>
    <definedName name="rttthy" localSheetId="14" hidden="1">{"via1",#N/A,TRUE,"general";"via2",#N/A,TRUE,"general";"via3",#N/A,TRUE,"general"}</definedName>
    <definedName name="rttthy" localSheetId="6" hidden="1">{"via1",#N/A,TRUE,"general";"via2",#N/A,TRUE,"general";"via3",#N/A,TRUE,"general"}</definedName>
    <definedName name="rttthy" localSheetId="10" hidden="1">{"via1",#N/A,TRUE,"general";"via2",#N/A,TRUE,"general";"via3",#N/A,TRUE,"general"}</definedName>
    <definedName name="rttthy" hidden="1">{"via1",#N/A,TRUE,"general";"via2",#N/A,TRUE,"general";"via3",#N/A,TRUE,"general"}</definedName>
    <definedName name="rtu" localSheetId="14" hidden="1">{"via1",#N/A,TRUE,"general";"via2",#N/A,TRUE,"general";"via3",#N/A,TRUE,"general"}</definedName>
    <definedName name="rtu" localSheetId="6" hidden="1">{"via1",#N/A,TRUE,"general";"via2",#N/A,TRUE,"general";"via3",#N/A,TRUE,"general"}</definedName>
    <definedName name="rtu" localSheetId="10" hidden="1">{"via1",#N/A,TRUE,"general";"via2",#N/A,TRUE,"general";"via3",#N/A,TRUE,"general"}</definedName>
    <definedName name="rtu" hidden="1">{"via1",#N/A,TRUE,"general";"via2",#N/A,TRUE,"general";"via3",#N/A,TRUE,"general"}</definedName>
    <definedName name="rtug" localSheetId="14" hidden="1">{"TAB1",#N/A,TRUE,"GENERAL";"TAB2",#N/A,TRUE,"GENERAL";"TAB3",#N/A,TRUE,"GENERAL";"TAB4",#N/A,TRUE,"GENERAL";"TAB5",#N/A,TRUE,"GENERAL"}</definedName>
    <definedName name="rtug" localSheetId="6" hidden="1">{"TAB1",#N/A,TRUE,"GENERAL";"TAB2",#N/A,TRUE,"GENERAL";"TAB3",#N/A,TRUE,"GENERAL";"TAB4",#N/A,TRUE,"GENERAL";"TAB5",#N/A,TRUE,"GENERAL"}</definedName>
    <definedName name="rtug" localSheetId="10" hidden="1">{"TAB1",#N/A,TRUE,"GENERAL";"TAB2",#N/A,TRUE,"GENERAL";"TAB3",#N/A,TRUE,"GENERAL";"TAB4",#N/A,TRUE,"GENERAL";"TAB5",#N/A,TRUE,"GENERAL"}</definedName>
    <definedName name="rtug" hidden="1">{"TAB1",#N/A,TRUE,"GENERAL";"TAB2",#N/A,TRUE,"GENERAL";"TAB3",#N/A,TRUE,"GENERAL";"TAB4",#N/A,TRUE,"GENERAL";"TAB5",#N/A,TRUE,"GENERAL"}</definedName>
    <definedName name="rtugsd" localSheetId="14" hidden="1">{"TAB1",#N/A,TRUE,"GENERAL";"TAB2",#N/A,TRUE,"GENERAL";"TAB3",#N/A,TRUE,"GENERAL";"TAB4",#N/A,TRUE,"GENERAL";"TAB5",#N/A,TRUE,"GENERAL"}</definedName>
    <definedName name="rtugsd" localSheetId="6" hidden="1">{"TAB1",#N/A,TRUE,"GENERAL";"TAB2",#N/A,TRUE,"GENERAL";"TAB3",#N/A,TRUE,"GENERAL";"TAB4",#N/A,TRUE,"GENERAL";"TAB5",#N/A,TRUE,"GENERAL"}</definedName>
    <definedName name="rtugsd" localSheetId="10" hidden="1">{"TAB1",#N/A,TRUE,"GENERAL";"TAB2",#N/A,TRUE,"GENERAL";"TAB3",#N/A,TRUE,"GENERAL";"TAB4",#N/A,TRUE,"GENERAL";"TAB5",#N/A,TRUE,"GENERAL"}</definedName>
    <definedName name="rtugsd" hidden="1">{"TAB1",#N/A,TRUE,"GENERAL";"TAB2",#N/A,TRUE,"GENERAL";"TAB3",#N/A,TRUE,"GENERAL";"TAB4",#N/A,TRUE,"GENERAL";"TAB5",#N/A,TRUE,"GENERAL"}</definedName>
    <definedName name="rturtu" localSheetId="14" hidden="1">{"via1",#N/A,TRUE,"general";"via2",#N/A,TRUE,"general";"via3",#N/A,TRUE,"general"}</definedName>
    <definedName name="rturtu" localSheetId="6" hidden="1">{"via1",#N/A,TRUE,"general";"via2",#N/A,TRUE,"general";"via3",#N/A,TRUE,"general"}</definedName>
    <definedName name="rturtu" localSheetId="10" hidden="1">{"via1",#N/A,TRUE,"general";"via2",#N/A,TRUE,"general";"via3",#N/A,TRUE,"general"}</definedName>
    <definedName name="rturtu" hidden="1">{"via1",#N/A,TRUE,"general";"via2",#N/A,TRUE,"general";"via3",#N/A,TRUE,"general"}</definedName>
    <definedName name="rturu" localSheetId="14" hidden="1">{"via1",#N/A,TRUE,"general";"via2",#N/A,TRUE,"general";"via3",#N/A,TRUE,"general"}</definedName>
    <definedName name="rturu" localSheetId="6" hidden="1">{"via1",#N/A,TRUE,"general";"via2",#N/A,TRUE,"general";"via3",#N/A,TRUE,"general"}</definedName>
    <definedName name="rturu" localSheetId="10" hidden="1">{"via1",#N/A,TRUE,"general";"via2",#N/A,TRUE,"general";"via3",#N/A,TRUE,"general"}</definedName>
    <definedName name="rturu" hidden="1">{"via1",#N/A,TRUE,"general";"via2",#N/A,TRUE,"general";"via3",#N/A,TRUE,"general"}</definedName>
    <definedName name="rtut" localSheetId="14" hidden="1">{"via1",#N/A,TRUE,"general";"via2",#N/A,TRUE,"general";"via3",#N/A,TRUE,"general"}</definedName>
    <definedName name="rtut" localSheetId="6" hidden="1">{"via1",#N/A,TRUE,"general";"via2",#N/A,TRUE,"general";"via3",#N/A,TRUE,"general"}</definedName>
    <definedName name="rtut" localSheetId="10" hidden="1">{"via1",#N/A,TRUE,"general";"via2",#N/A,TRUE,"general";"via3",#N/A,TRUE,"general"}</definedName>
    <definedName name="rtut" hidden="1">{"via1",#N/A,TRUE,"general";"via2",#N/A,TRUE,"general";"via3",#N/A,TRUE,"general"}</definedName>
    <definedName name="rtutru" localSheetId="14" hidden="1">{"via1",#N/A,TRUE,"general";"via2",#N/A,TRUE,"general";"via3",#N/A,TRUE,"general"}</definedName>
    <definedName name="rtutru" localSheetId="6" hidden="1">{"via1",#N/A,TRUE,"general";"via2",#N/A,TRUE,"general";"via3",#N/A,TRUE,"general"}</definedName>
    <definedName name="rtutru" localSheetId="10" hidden="1">{"via1",#N/A,TRUE,"general";"via2",#N/A,TRUE,"general";"via3",#N/A,TRUE,"general"}</definedName>
    <definedName name="rtutru" hidden="1">{"via1",#N/A,TRUE,"general";"via2",#N/A,TRUE,"general";"via3",#N/A,TRUE,"general"}</definedName>
    <definedName name="rtuy" localSheetId="14" hidden="1">{"via1",#N/A,TRUE,"general";"via2",#N/A,TRUE,"general";"via3",#N/A,TRUE,"general"}</definedName>
    <definedName name="rtuy" localSheetId="6" hidden="1">{"via1",#N/A,TRUE,"general";"via2",#N/A,TRUE,"general";"via3",#N/A,TRUE,"general"}</definedName>
    <definedName name="rtuy" localSheetId="10" hidden="1">{"via1",#N/A,TRUE,"general";"via2",#N/A,TRUE,"general";"via3",#N/A,TRUE,"general"}</definedName>
    <definedName name="rtuy" hidden="1">{"via1",#N/A,TRUE,"general";"via2",#N/A,TRUE,"general";"via3",#N/A,TRUE,"general"}</definedName>
    <definedName name="rtyhr" localSheetId="14" hidden="1">{"TAB1",#N/A,TRUE,"GENERAL";"TAB2",#N/A,TRUE,"GENERAL";"TAB3",#N/A,TRUE,"GENERAL";"TAB4",#N/A,TRUE,"GENERAL";"TAB5",#N/A,TRUE,"GENERAL"}</definedName>
    <definedName name="rtyhr" localSheetId="6" hidden="1">{"TAB1",#N/A,TRUE,"GENERAL";"TAB2",#N/A,TRUE,"GENERAL";"TAB3",#N/A,TRUE,"GENERAL";"TAB4",#N/A,TRUE,"GENERAL";"TAB5",#N/A,TRUE,"GENERAL"}</definedName>
    <definedName name="rtyhr" localSheetId="10" hidden="1">{"TAB1",#N/A,TRUE,"GENERAL";"TAB2",#N/A,TRUE,"GENERAL";"TAB3",#N/A,TRUE,"GENERAL";"TAB4",#N/A,TRUE,"GENERAL";"TAB5",#N/A,TRUE,"GENERAL"}</definedName>
    <definedName name="rtyhr" hidden="1">{"TAB1",#N/A,TRUE,"GENERAL";"TAB2",#N/A,TRUE,"GENERAL";"TAB3",#N/A,TRUE,"GENERAL";"TAB4",#N/A,TRUE,"GENERAL";"TAB5",#N/A,TRUE,"GENERAL"}</definedName>
    <definedName name="rtym" localSheetId="14" hidden="1">{"via1",#N/A,TRUE,"general";"via2",#N/A,TRUE,"general";"via3",#N/A,TRUE,"general"}</definedName>
    <definedName name="rtym" localSheetId="6" hidden="1">{"via1",#N/A,TRUE,"general";"via2",#N/A,TRUE,"general";"via3",#N/A,TRUE,"general"}</definedName>
    <definedName name="rtym" localSheetId="10" hidden="1">{"via1",#N/A,TRUE,"general";"via2",#N/A,TRUE,"general";"via3",#N/A,TRUE,"general"}</definedName>
    <definedName name="rtym" hidden="1">{"via1",#N/A,TRUE,"general";"via2",#N/A,TRUE,"general";"via3",#N/A,TRUE,"general"}</definedName>
    <definedName name="rtyrey" localSheetId="14" hidden="1">{"TAB1",#N/A,TRUE,"GENERAL";"TAB2",#N/A,TRUE,"GENERAL";"TAB3",#N/A,TRUE,"GENERAL";"TAB4",#N/A,TRUE,"GENERAL";"TAB5",#N/A,TRUE,"GENERAL"}</definedName>
    <definedName name="rtyrey" localSheetId="6" hidden="1">{"TAB1",#N/A,TRUE,"GENERAL";"TAB2",#N/A,TRUE,"GENERAL";"TAB3",#N/A,TRUE,"GENERAL";"TAB4",#N/A,TRUE,"GENERAL";"TAB5",#N/A,TRUE,"GENERAL"}</definedName>
    <definedName name="rtyrey" localSheetId="10" hidden="1">{"TAB1",#N/A,TRUE,"GENERAL";"TAB2",#N/A,TRUE,"GENERAL";"TAB3",#N/A,TRUE,"GENERAL";"TAB4",#N/A,TRUE,"GENERAL";"TAB5",#N/A,TRUE,"GENERAL"}</definedName>
    <definedName name="rtyrey" hidden="1">{"TAB1",#N/A,TRUE,"GENERAL";"TAB2",#N/A,TRUE,"GENERAL";"TAB3",#N/A,TRUE,"GENERAL";"TAB4",#N/A,TRUE,"GENERAL";"TAB5",#N/A,TRUE,"GENERAL"}</definedName>
    <definedName name="rtyrh" localSheetId="14" hidden="1">{"via1",#N/A,TRUE,"general";"via2",#N/A,TRUE,"general";"via3",#N/A,TRUE,"general"}</definedName>
    <definedName name="rtyrh" localSheetId="6" hidden="1">{"via1",#N/A,TRUE,"general";"via2",#N/A,TRUE,"general";"via3",#N/A,TRUE,"general"}</definedName>
    <definedName name="rtyrh" localSheetId="10" hidden="1">{"via1",#N/A,TRUE,"general";"via2",#N/A,TRUE,"general";"via3",#N/A,TRUE,"general"}</definedName>
    <definedName name="rtyrh" hidden="1">{"via1",#N/A,TRUE,"general";"via2",#N/A,TRUE,"general";"via3",#N/A,TRUE,"general"}</definedName>
    <definedName name="RTYRTY" localSheetId="14" hidden="1">{"via1",#N/A,TRUE,"general";"via2",#N/A,TRUE,"general";"via3",#N/A,TRUE,"general"}</definedName>
    <definedName name="RTYRTY" localSheetId="6" hidden="1">{"via1",#N/A,TRUE,"general";"via2",#N/A,TRUE,"general";"via3",#N/A,TRUE,"general"}</definedName>
    <definedName name="RTYRTY" localSheetId="10" hidden="1">{"via1",#N/A,TRUE,"general";"via2",#N/A,TRUE,"general";"via3",#N/A,TRUE,"general"}</definedName>
    <definedName name="RTYRTY" hidden="1">{"via1",#N/A,TRUE,"general";"via2",#N/A,TRUE,"general";"via3",#N/A,TRUE,"general"}</definedName>
    <definedName name="rtyt" localSheetId="14" hidden="1">{"TAB1",#N/A,TRUE,"GENERAL";"TAB2",#N/A,TRUE,"GENERAL";"TAB3",#N/A,TRUE,"GENERAL";"TAB4",#N/A,TRUE,"GENERAL";"TAB5",#N/A,TRUE,"GENERAL"}</definedName>
    <definedName name="rtyt" localSheetId="6" hidden="1">{"TAB1",#N/A,TRUE,"GENERAL";"TAB2",#N/A,TRUE,"GENERAL";"TAB3",#N/A,TRUE,"GENERAL";"TAB4",#N/A,TRUE,"GENERAL";"TAB5",#N/A,TRUE,"GENERAL"}</definedName>
    <definedName name="rtyt" localSheetId="10" hidden="1">{"TAB1",#N/A,TRUE,"GENERAL";"TAB2",#N/A,TRUE,"GENERAL";"TAB3",#N/A,TRUE,"GENERAL";"TAB4",#N/A,TRUE,"GENERAL";"TAB5",#N/A,TRUE,"GENERAL"}</definedName>
    <definedName name="rtyt" hidden="1">{"TAB1",#N/A,TRUE,"GENERAL";"TAB2",#N/A,TRUE,"GENERAL";"TAB3",#N/A,TRUE,"GENERAL";"TAB4",#N/A,TRUE,"GENERAL";"TAB5",#N/A,TRUE,"GENERAL"}</definedName>
    <definedName name="rtytry" localSheetId="14" hidden="1">{"via1",#N/A,TRUE,"general";"via2",#N/A,TRUE,"general";"via3",#N/A,TRUE,"general"}</definedName>
    <definedName name="rtytry" localSheetId="6" hidden="1">{"via1",#N/A,TRUE,"general";"via2",#N/A,TRUE,"general";"via3",#N/A,TRUE,"general"}</definedName>
    <definedName name="rtytry" localSheetId="10" hidden="1">{"via1",#N/A,TRUE,"general";"via2",#N/A,TRUE,"general";"via3",#N/A,TRUE,"general"}</definedName>
    <definedName name="rtytry" hidden="1">{"via1",#N/A,TRUE,"general";"via2",#N/A,TRUE,"general";"via3",#N/A,TRUE,"general"}</definedName>
    <definedName name="ruru" localSheetId="14" hidden="1">{"TAB1",#N/A,TRUE,"GENERAL";"TAB2",#N/A,TRUE,"GENERAL";"TAB3",#N/A,TRUE,"GENERAL";"TAB4",#N/A,TRUE,"GENERAL";"TAB5",#N/A,TRUE,"GENERAL"}</definedName>
    <definedName name="ruru" localSheetId="6" hidden="1">{"TAB1",#N/A,TRUE,"GENERAL";"TAB2",#N/A,TRUE,"GENERAL";"TAB3",#N/A,TRUE,"GENERAL";"TAB4",#N/A,TRUE,"GENERAL";"TAB5",#N/A,TRUE,"GENERAL"}</definedName>
    <definedName name="ruru" localSheetId="10" hidden="1">{"TAB1",#N/A,TRUE,"GENERAL";"TAB2",#N/A,TRUE,"GENERAL";"TAB3",#N/A,TRUE,"GENERAL";"TAB4",#N/A,TRUE,"GENERAL";"TAB5",#N/A,TRUE,"GENERAL"}</definedName>
    <definedName name="ruru" hidden="1">{"TAB1",#N/A,TRUE,"GENERAL";"TAB2",#N/A,TRUE,"GENERAL";"TAB3",#N/A,TRUE,"GENERAL";"TAB4",#N/A,TRUE,"GENERAL";"TAB5",#N/A,TRUE,"GENERAL"}</definedName>
    <definedName name="rutu" localSheetId="14" hidden="1">{"via1",#N/A,TRUE,"general";"via2",#N/A,TRUE,"general";"via3",#N/A,TRUE,"general"}</definedName>
    <definedName name="rutu" localSheetId="6" hidden="1">{"via1",#N/A,TRUE,"general";"via2",#N/A,TRUE,"general";"via3",#N/A,TRUE,"general"}</definedName>
    <definedName name="rutu" localSheetId="10" hidden="1">{"via1",#N/A,TRUE,"general";"via2",#N/A,TRUE,"general";"via3",#N/A,TRUE,"general"}</definedName>
    <definedName name="rutu" hidden="1">{"via1",#N/A,TRUE,"general";"via2",#N/A,TRUE,"general";"via3",#N/A,TRUE,"general"}</definedName>
    <definedName name="rwt" localSheetId="14" hidden="1">{"via1",#N/A,TRUE,"general";"via2",#N/A,TRUE,"general";"via3",#N/A,TRUE,"general"}</definedName>
    <definedName name="rwt" localSheetId="6" hidden="1">{"via1",#N/A,TRUE,"general";"via2",#N/A,TRUE,"general";"via3",#N/A,TRUE,"general"}</definedName>
    <definedName name="rwt" localSheetId="10" hidden="1">{"via1",#N/A,TRUE,"general";"via2",#N/A,TRUE,"general";"via3",#N/A,TRUE,"general"}</definedName>
    <definedName name="rwt" hidden="1">{"via1",#N/A,TRUE,"general";"via2",#N/A,TRUE,"general";"via3",#N/A,TRUE,"general"}</definedName>
    <definedName name="ry" localSheetId="14" hidden="1">{"via1",#N/A,TRUE,"general";"via2",#N/A,TRUE,"general";"via3",#N/A,TRUE,"general"}</definedName>
    <definedName name="ry" localSheetId="6" hidden="1">{"via1",#N/A,TRUE,"general";"via2",#N/A,TRUE,"general";"via3",#N/A,TRUE,"general"}</definedName>
    <definedName name="ry" localSheetId="10" hidden="1">{"via1",#N/A,TRUE,"general";"via2",#N/A,TRUE,"general";"via3",#N/A,TRUE,"general"}</definedName>
    <definedName name="ry" hidden="1">{"via1",#N/A,TRUE,"general";"via2",#N/A,TRUE,"general";"via3",#N/A,TRUE,"general"}</definedName>
    <definedName name="ryeryb" localSheetId="14" hidden="1">{"TAB1",#N/A,TRUE,"GENERAL";"TAB2",#N/A,TRUE,"GENERAL";"TAB3",#N/A,TRUE,"GENERAL";"TAB4",#N/A,TRUE,"GENERAL";"TAB5",#N/A,TRUE,"GENERAL"}</definedName>
    <definedName name="ryeryb" localSheetId="6" hidden="1">{"TAB1",#N/A,TRUE,"GENERAL";"TAB2",#N/A,TRUE,"GENERAL";"TAB3",#N/A,TRUE,"GENERAL";"TAB4",#N/A,TRUE,"GENERAL";"TAB5",#N/A,TRUE,"GENERAL"}</definedName>
    <definedName name="ryeryb" localSheetId="10" hidden="1">{"TAB1",#N/A,TRUE,"GENERAL";"TAB2",#N/A,TRUE,"GENERAL";"TAB3",#N/A,TRUE,"GENERAL";"TAB4",#N/A,TRUE,"GENERAL";"TAB5",#N/A,TRUE,"GENERAL"}</definedName>
    <definedName name="ryeryb" hidden="1">{"TAB1",#N/A,TRUE,"GENERAL";"TAB2",#N/A,TRUE,"GENERAL";"TAB3",#N/A,TRUE,"GENERAL";"TAB4",#N/A,TRUE,"GENERAL";"TAB5",#N/A,TRUE,"GENERAL"}</definedName>
    <definedName name="rytrsdg" localSheetId="14" hidden="1">{"via1",#N/A,TRUE,"general";"via2",#N/A,TRUE,"general";"via3",#N/A,TRUE,"general"}</definedName>
    <definedName name="rytrsdg" localSheetId="6" hidden="1">{"via1",#N/A,TRUE,"general";"via2",#N/A,TRUE,"general";"via3",#N/A,TRUE,"general"}</definedName>
    <definedName name="rytrsdg" localSheetId="10" hidden="1">{"via1",#N/A,TRUE,"general";"via2",#N/A,TRUE,"general";"via3",#N/A,TRUE,"general"}</definedName>
    <definedName name="rytrsdg" hidden="1">{"via1",#N/A,TRUE,"general";"via2",#N/A,TRUE,"general";"via3",#N/A,TRUE,"general"}</definedName>
    <definedName name="S" localSheetId="14">#REF!</definedName>
    <definedName name="s" localSheetId="6">'GRUPO MGA'!ERR</definedName>
    <definedName name="S" localSheetId="10">#REF!</definedName>
    <definedName name="s">[0]!ERR</definedName>
    <definedName name="saa" localSheetId="14" hidden="1">{"via1",#N/A,TRUE,"general";"via2",#N/A,TRUE,"general";"via3",#N/A,TRUE,"general"}</definedName>
    <definedName name="saa" localSheetId="6" hidden="1">{"via1",#N/A,TRUE,"general";"via2",#N/A,TRUE,"general";"via3",#N/A,TRUE,"general"}</definedName>
    <definedName name="saa" localSheetId="10" hidden="1">{"via1",#N/A,TRUE,"general";"via2",#N/A,TRUE,"general";"via3",#N/A,TRUE,"general"}</definedName>
    <definedName name="saa" hidden="1">{"via1",#N/A,TRUE,"general";"via2",#N/A,TRUE,"general";"via3",#N/A,TRUE,"general"}</definedName>
    <definedName name="SAD" localSheetId="14" hidden="1">{"via1",#N/A,TRUE,"general";"via2",#N/A,TRUE,"general";"via3",#N/A,TRUE,"general"}</definedName>
    <definedName name="SAD" localSheetId="6" hidden="1">{"via1",#N/A,TRUE,"general";"via2",#N/A,TRUE,"general";"via3",#N/A,TRUE,"general"}</definedName>
    <definedName name="SAD" localSheetId="10" hidden="1">{"via1",#N/A,TRUE,"general";"via2",#N/A,TRUE,"general";"via3",#N/A,TRUE,"general"}</definedName>
    <definedName name="SAD" hidden="1">{"via1",#N/A,TRUE,"general";"via2",#N/A,TRUE,"general";"via3",#N/A,TRUE,"general"}</definedName>
    <definedName name="SADF" localSheetId="14" hidden="1">{"via1",#N/A,TRUE,"general";"via2",#N/A,TRUE,"general";"via3",#N/A,TRUE,"general"}</definedName>
    <definedName name="SADF" localSheetId="6" hidden="1">{"via1",#N/A,TRUE,"general";"via2",#N/A,TRUE,"general";"via3",#N/A,TRUE,"general"}</definedName>
    <definedName name="SADF" localSheetId="10" hidden="1">{"via1",#N/A,TRUE,"general";"via2",#N/A,TRUE,"general";"via3",#N/A,TRUE,"general"}</definedName>
    <definedName name="SADF" hidden="1">{"via1",#N/A,TRUE,"general";"via2",#N/A,TRUE,"general";"via3",#N/A,TRUE,"general"}</definedName>
    <definedName name="sadff" localSheetId="14" hidden="1">{"TAB1",#N/A,TRUE,"GENERAL";"TAB2",#N/A,TRUE,"GENERAL";"TAB3",#N/A,TRUE,"GENERAL";"TAB4",#N/A,TRUE,"GENERAL";"TAB5",#N/A,TRUE,"GENERAL"}</definedName>
    <definedName name="sadff" localSheetId="6" hidden="1">{"TAB1",#N/A,TRUE,"GENERAL";"TAB2",#N/A,TRUE,"GENERAL";"TAB3",#N/A,TRUE,"GENERAL";"TAB4",#N/A,TRUE,"GENERAL";"TAB5",#N/A,TRUE,"GENERAL"}</definedName>
    <definedName name="sadff" localSheetId="10" hidden="1">{"TAB1",#N/A,TRUE,"GENERAL";"TAB2",#N/A,TRUE,"GENERAL";"TAB3",#N/A,TRUE,"GENERAL";"TAB4",#N/A,TRUE,"GENERAL";"TAB5",#N/A,TRUE,"GENERAL"}</definedName>
    <definedName name="sadff" hidden="1">{"TAB1",#N/A,TRUE,"GENERAL";"TAB2",#N/A,TRUE,"GENERAL";"TAB3",#N/A,TRUE,"GENERAL";"TAB4",#N/A,TRUE,"GENERAL";"TAB5",#N/A,TRUE,"GENERAL"}</definedName>
    <definedName name="sadfo" localSheetId="14" hidden="1">{"via1",#N/A,TRUE,"general";"via2",#N/A,TRUE,"general";"via3",#N/A,TRUE,"general"}</definedName>
    <definedName name="sadfo" localSheetId="6" hidden="1">{"via1",#N/A,TRUE,"general";"via2",#N/A,TRUE,"general";"via3",#N/A,TRUE,"general"}</definedName>
    <definedName name="sadfo" localSheetId="10" hidden="1">{"via1",#N/A,TRUE,"general";"via2",#N/A,TRUE,"general";"via3",#N/A,TRUE,"general"}</definedName>
    <definedName name="sadfo" hidden="1">{"via1",#N/A,TRUE,"general";"via2",#N/A,TRUE,"general";"via3",#N/A,TRUE,"general"}</definedName>
    <definedName name="safdp" localSheetId="14" hidden="1">{"TAB1",#N/A,TRUE,"GENERAL";"TAB2",#N/A,TRUE,"GENERAL";"TAB3",#N/A,TRUE,"GENERAL";"TAB4",#N/A,TRUE,"GENERAL";"TAB5",#N/A,TRUE,"GENERAL"}</definedName>
    <definedName name="safdp" localSheetId="6" hidden="1">{"TAB1",#N/A,TRUE,"GENERAL";"TAB2",#N/A,TRUE,"GENERAL";"TAB3",#N/A,TRUE,"GENERAL";"TAB4",#N/A,TRUE,"GENERAL";"TAB5",#N/A,TRUE,"GENERAL"}</definedName>
    <definedName name="safdp" localSheetId="10" hidden="1">{"TAB1",#N/A,TRUE,"GENERAL";"TAB2",#N/A,TRUE,"GENERAL";"TAB3",#N/A,TRUE,"GENERAL";"TAB4",#N/A,TRUE,"GENERAL";"TAB5",#N/A,TRUE,"GENERAL"}</definedName>
    <definedName name="safdp" hidden="1">{"TAB1",#N/A,TRUE,"GENERAL";"TAB2",#N/A,TRUE,"GENERAL";"TAB3",#N/A,TRUE,"GENERAL";"TAB4",#N/A,TRUE,"GENERAL";"TAB5",#N/A,TRUE,"GENERAL"}</definedName>
    <definedName name="salarios" localSheetId="14">CANTIDADES!ERR</definedName>
    <definedName name="salarios" localSheetId="6">'GRUPO MGA'!ERR</definedName>
    <definedName name="salarios" localSheetId="10">INTERVENTORIA!ERR</definedName>
    <definedName name="salarios">[0]!ERR</definedName>
    <definedName name="SalMinimo" localSheetId="14">[29]BASES!$E$41</definedName>
    <definedName name="SalMinimo" localSheetId="10">[30]BASES!$E$41</definedName>
    <definedName name="SalMinimo">[31]BASES!$E$41</definedName>
    <definedName name="sbgfbgdr" localSheetId="14" hidden="1">{"via1",#N/A,TRUE,"general";"via2",#N/A,TRUE,"general";"via3",#N/A,TRUE,"general"}</definedName>
    <definedName name="sbgfbgdr" localSheetId="6" hidden="1">{"via1",#N/A,TRUE,"general";"via2",#N/A,TRUE,"general";"via3",#N/A,TRUE,"general"}</definedName>
    <definedName name="sbgfbgdr" localSheetId="10" hidden="1">{"via1",#N/A,TRUE,"general";"via2",#N/A,TRUE,"general";"via3",#N/A,TRUE,"general"}</definedName>
    <definedName name="sbgfbgdr" hidden="1">{"via1",#N/A,TRUE,"general";"via2",#N/A,TRUE,"general";"via3",#N/A,TRUE,"general"}</definedName>
    <definedName name="sd" localSheetId="14" hidden="1">{"TAB1",#N/A,TRUE,"GENERAL";"TAB2",#N/A,TRUE,"GENERAL";"TAB3",#N/A,TRUE,"GENERAL";"TAB4",#N/A,TRUE,"GENERAL";"TAB5",#N/A,TRUE,"GENERAL"}</definedName>
    <definedName name="sd" localSheetId="6" hidden="1">{"TAB1",#N/A,TRUE,"GENERAL";"TAB2",#N/A,TRUE,"GENERAL";"TAB3",#N/A,TRUE,"GENERAL";"TAB4",#N/A,TRUE,"GENERAL";"TAB5",#N/A,TRUE,"GENERAL"}</definedName>
    <definedName name="sd" localSheetId="10" hidden="1">{"TAB1",#N/A,TRUE,"GENERAL";"TAB2",#N/A,TRUE,"GENERAL";"TAB3",#N/A,TRUE,"GENERAL";"TAB4",#N/A,TRUE,"GENERAL";"TAB5",#N/A,TRUE,"GENERAL"}</definedName>
    <definedName name="sd" hidden="1">{"TAB1",#N/A,TRUE,"GENERAL";"TAB2",#N/A,TRUE,"GENERAL";"TAB3",#N/A,TRUE,"GENERAL";"TAB4",#N/A,TRUE,"GENERAL";"TAB5",#N/A,TRUE,"GENERAL"}</definedName>
    <definedName name="sdaf" localSheetId="14" hidden="1">{"via1",#N/A,TRUE,"general";"via2",#N/A,TRUE,"general";"via3",#N/A,TRUE,"general"}</definedName>
    <definedName name="sdaf" localSheetId="6" hidden="1">{"via1",#N/A,TRUE,"general";"via2",#N/A,TRUE,"general";"via3",#N/A,TRUE,"general"}</definedName>
    <definedName name="sdaf" localSheetId="10" hidden="1">{"via1",#N/A,TRUE,"general";"via2",#N/A,TRUE,"general";"via3",#N/A,TRUE,"general"}</definedName>
    <definedName name="sdaf" hidden="1">{"via1",#N/A,TRUE,"general";"via2",#N/A,TRUE,"general";"via3",#N/A,TRUE,"general"}</definedName>
    <definedName name="sdas" localSheetId="14" hidden="1">{"via1",#N/A,TRUE,"general";"via2",#N/A,TRUE,"general";"via3",#N/A,TRUE,"general"}</definedName>
    <definedName name="sdas" localSheetId="6" hidden="1">{"via1",#N/A,TRUE,"general";"via2",#N/A,TRUE,"general";"via3",#N/A,TRUE,"general"}</definedName>
    <definedName name="sdas" localSheetId="10" hidden="1">{"via1",#N/A,TRUE,"general";"via2",#N/A,TRUE,"general";"via3",#N/A,TRUE,"general"}</definedName>
    <definedName name="sdas" hidden="1">{"via1",#N/A,TRUE,"general";"via2",#N/A,TRUE,"general";"via3",#N/A,TRUE,"general"}</definedName>
    <definedName name="sdasdasdasd" localSheetId="14">#REF!</definedName>
    <definedName name="sdasdasdasd" localSheetId="6">#REF!</definedName>
    <definedName name="sdasdasdasd" localSheetId="10">#REF!</definedName>
    <definedName name="sdasdasdasd" localSheetId="5">#REF!</definedName>
    <definedName name="sdasdasdasd" localSheetId="3">#REF!</definedName>
    <definedName name="sdasdasdasd" localSheetId="4">#REF!</definedName>
    <definedName name="sdasdasdasd">#REF!</definedName>
    <definedName name="sdasdf" localSheetId="14" hidden="1">{"via1",#N/A,TRUE,"general";"via2",#N/A,TRUE,"general";"via3",#N/A,TRUE,"general"}</definedName>
    <definedName name="sdasdf" localSheetId="6" hidden="1">{"via1",#N/A,TRUE,"general";"via2",#N/A,TRUE,"general";"via3",#N/A,TRUE,"general"}</definedName>
    <definedName name="sdasdf" localSheetId="10" hidden="1">{"via1",#N/A,TRUE,"general";"via2",#N/A,TRUE,"general";"via3",#N/A,TRUE,"general"}</definedName>
    <definedName name="sdasdf" hidden="1">{"via1",#N/A,TRUE,"general";"via2",#N/A,TRUE,"general";"via3",#N/A,TRUE,"general"}</definedName>
    <definedName name="SDCDSCT" localSheetId="14" hidden="1">{"TAB1",#N/A,TRUE,"GENERAL";"TAB2",#N/A,TRUE,"GENERAL";"TAB3",#N/A,TRUE,"GENERAL";"TAB4",#N/A,TRUE,"GENERAL";"TAB5",#N/A,TRUE,"GENERAL"}</definedName>
    <definedName name="SDCDSCT" localSheetId="6" hidden="1">{"TAB1",#N/A,TRUE,"GENERAL";"TAB2",#N/A,TRUE,"GENERAL";"TAB3",#N/A,TRUE,"GENERAL";"TAB4",#N/A,TRUE,"GENERAL";"TAB5",#N/A,TRUE,"GENERAL"}</definedName>
    <definedName name="SDCDSCT" localSheetId="10" hidden="1">{"TAB1",#N/A,TRUE,"GENERAL";"TAB2",#N/A,TRUE,"GENERAL";"TAB3",#N/A,TRUE,"GENERAL";"TAB4",#N/A,TRUE,"GENERAL";"TAB5",#N/A,TRUE,"GENERAL"}</definedName>
    <definedName name="SDCDSCT" hidden="1">{"TAB1",#N/A,TRUE,"GENERAL";"TAB2",#N/A,TRUE,"GENERAL";"TAB3",#N/A,TRUE,"GENERAL";"TAB4",#N/A,TRUE,"GENERAL";"TAB5",#N/A,TRUE,"GENERAL"}</definedName>
    <definedName name="sdf" localSheetId="14">#REF!</definedName>
    <definedName name="sdf" localSheetId="6">#REF!</definedName>
    <definedName name="sdf" localSheetId="10">#REF!</definedName>
    <definedName name="sdf" localSheetId="5">#REF!</definedName>
    <definedName name="sdf" localSheetId="3">#REF!</definedName>
    <definedName name="sdf" localSheetId="4">#REF!</definedName>
    <definedName name="sdf">#REF!</definedName>
    <definedName name="SDFCE" localSheetId="14" hidden="1">{"TAB1",#N/A,TRUE,"GENERAL";"TAB2",#N/A,TRUE,"GENERAL";"TAB3",#N/A,TRUE,"GENERAL";"TAB4",#N/A,TRUE,"GENERAL";"TAB5",#N/A,TRUE,"GENERAL"}</definedName>
    <definedName name="SDFCE" localSheetId="6" hidden="1">{"TAB1",#N/A,TRUE,"GENERAL";"TAB2",#N/A,TRUE,"GENERAL";"TAB3",#N/A,TRUE,"GENERAL";"TAB4",#N/A,TRUE,"GENERAL";"TAB5",#N/A,TRUE,"GENERAL"}</definedName>
    <definedName name="SDFCE" localSheetId="10" hidden="1">{"TAB1",#N/A,TRUE,"GENERAL";"TAB2",#N/A,TRUE,"GENERAL";"TAB3",#N/A,TRUE,"GENERAL";"TAB4",#N/A,TRUE,"GENERAL";"TAB5",#N/A,TRUE,"GENERAL"}</definedName>
    <definedName name="SDFCE" hidden="1">{"TAB1",#N/A,TRUE,"GENERAL";"TAB2",#N/A,TRUE,"GENERAL";"TAB3",#N/A,TRUE,"GENERAL";"TAB4",#N/A,TRUE,"GENERAL";"TAB5",#N/A,TRUE,"GENERAL"}</definedName>
    <definedName name="sdfd" localSheetId="14" hidden="1">{"via1",#N/A,TRUE,"general";"via2",#N/A,TRUE,"general";"via3",#N/A,TRUE,"general"}</definedName>
    <definedName name="sdfd" localSheetId="6" hidden="1">{"via1",#N/A,TRUE,"general";"via2",#N/A,TRUE,"general";"via3",#N/A,TRUE,"general"}</definedName>
    <definedName name="sdfd" localSheetId="10" hidden="1">{"via1",#N/A,TRUE,"general";"via2",#N/A,TRUE,"general";"via3",#N/A,TRUE,"general"}</definedName>
    <definedName name="sdfd" hidden="1">{"via1",#N/A,TRUE,"general";"via2",#N/A,TRUE,"general";"via3",#N/A,TRUE,"general"}</definedName>
    <definedName name="sdfds" localSheetId="14" hidden="1">{"via1",#N/A,TRUE,"general";"via2",#N/A,TRUE,"general";"via3",#N/A,TRUE,"general"}</definedName>
    <definedName name="sdfds" localSheetId="6" hidden="1">{"via1",#N/A,TRUE,"general";"via2",#N/A,TRUE,"general";"via3",#N/A,TRUE,"general"}</definedName>
    <definedName name="sdfds" localSheetId="10" hidden="1">{"via1",#N/A,TRUE,"general";"via2",#N/A,TRUE,"general";"via3",#N/A,TRUE,"general"}</definedName>
    <definedName name="sdfds" hidden="1">{"via1",#N/A,TRUE,"general";"via2",#N/A,TRUE,"general";"via3",#N/A,TRUE,"general"}</definedName>
    <definedName name="SDFDSO" localSheetId="14" hidden="1">{"via1",#N/A,TRUE,"general";"via2",#N/A,TRUE,"general";"via3",#N/A,TRUE,"general"}</definedName>
    <definedName name="SDFDSO" localSheetId="6" hidden="1">{"via1",#N/A,TRUE,"general";"via2",#N/A,TRUE,"general";"via3",#N/A,TRUE,"general"}</definedName>
    <definedName name="SDFDSO" localSheetId="10" hidden="1">{"via1",#N/A,TRUE,"general";"via2",#N/A,TRUE,"general";"via3",#N/A,TRUE,"general"}</definedName>
    <definedName name="SDFDSO" hidden="1">{"via1",#N/A,TRUE,"general";"via2",#N/A,TRUE,"general";"via3",#N/A,TRUE,"general"}</definedName>
    <definedName name="sdfdstp" localSheetId="14" hidden="1">{"TAB1",#N/A,TRUE,"GENERAL";"TAB2",#N/A,TRUE,"GENERAL";"TAB3",#N/A,TRUE,"GENERAL";"TAB4",#N/A,TRUE,"GENERAL";"TAB5",#N/A,TRUE,"GENERAL"}</definedName>
    <definedName name="sdfdstp" localSheetId="6" hidden="1">{"TAB1",#N/A,TRUE,"GENERAL";"TAB2",#N/A,TRUE,"GENERAL";"TAB3",#N/A,TRUE,"GENERAL";"TAB4",#N/A,TRUE,"GENERAL";"TAB5",#N/A,TRUE,"GENERAL"}</definedName>
    <definedName name="sdfdstp" localSheetId="10" hidden="1">{"TAB1",#N/A,TRUE,"GENERAL";"TAB2",#N/A,TRUE,"GENERAL";"TAB3",#N/A,TRUE,"GENERAL";"TAB4",#N/A,TRUE,"GENERAL";"TAB5",#N/A,TRUE,"GENERAL"}</definedName>
    <definedName name="sdfdstp" hidden="1">{"TAB1",#N/A,TRUE,"GENERAL";"TAB2",#N/A,TRUE,"GENERAL";"TAB3",#N/A,TRUE,"GENERAL";"TAB4",#N/A,TRUE,"GENERAL";"TAB5",#N/A,TRUE,"GENERAL"}</definedName>
    <definedName name="SDFEO" localSheetId="14" hidden="1">{"via1",#N/A,TRUE,"general";"via2",#N/A,TRUE,"general";"via3",#N/A,TRUE,"general"}</definedName>
    <definedName name="SDFEO" localSheetId="6" hidden="1">{"via1",#N/A,TRUE,"general";"via2",#N/A,TRUE,"general";"via3",#N/A,TRUE,"general"}</definedName>
    <definedName name="SDFEO" localSheetId="10" hidden="1">{"via1",#N/A,TRUE,"general";"via2",#N/A,TRUE,"general";"via3",#N/A,TRUE,"general"}</definedName>
    <definedName name="SDFEO" hidden="1">{"via1",#N/A,TRUE,"general";"via2",#N/A,TRUE,"general";"via3",#N/A,TRUE,"general"}</definedName>
    <definedName name="sdfg" localSheetId="14" hidden="1">{"TAB1",#N/A,TRUE,"GENERAL";"TAB2",#N/A,TRUE,"GENERAL";"TAB3",#N/A,TRUE,"GENERAL";"TAB4",#N/A,TRUE,"GENERAL";"TAB5",#N/A,TRUE,"GENERAL"}</definedName>
    <definedName name="sdfg" localSheetId="6" hidden="1">{"TAB1",#N/A,TRUE,"GENERAL";"TAB2",#N/A,TRUE,"GENERAL";"TAB3",#N/A,TRUE,"GENERAL";"TAB4",#N/A,TRUE,"GENERAL";"TAB5",#N/A,TRUE,"GENERAL"}</definedName>
    <definedName name="sdfg" localSheetId="10" hidden="1">{"TAB1",#N/A,TRUE,"GENERAL";"TAB2",#N/A,TRUE,"GENERAL";"TAB3",#N/A,TRUE,"GENERAL";"TAB4",#N/A,TRUE,"GENERAL";"TAB5",#N/A,TRUE,"GENERAL"}</definedName>
    <definedName name="sdfg" hidden="1">{"TAB1",#N/A,TRUE,"GENERAL";"TAB2",#N/A,TRUE,"GENERAL";"TAB3",#N/A,TRUE,"GENERAL";"TAB4",#N/A,TRUE,"GENERAL";"TAB5",#N/A,TRUE,"GENERAL"}</definedName>
    <definedName name="sdfgdsfk" localSheetId="14" hidden="1">{"via1",#N/A,TRUE,"general";"via2",#N/A,TRUE,"general";"via3",#N/A,TRUE,"general"}</definedName>
    <definedName name="sdfgdsfk" localSheetId="6" hidden="1">{"via1",#N/A,TRUE,"general";"via2",#N/A,TRUE,"general";"via3",#N/A,TRUE,"general"}</definedName>
    <definedName name="sdfgdsfk" localSheetId="10" hidden="1">{"via1",#N/A,TRUE,"general";"via2",#N/A,TRUE,"general";"via3",#N/A,TRUE,"general"}</definedName>
    <definedName name="sdfgdsfk" hidden="1">{"via1",#N/A,TRUE,"general";"via2",#N/A,TRUE,"general";"via3",#N/A,TRUE,"general"}</definedName>
    <definedName name="sdfgsg" localSheetId="14" hidden="1">{"via1",#N/A,TRUE,"general";"via2",#N/A,TRUE,"general";"via3",#N/A,TRUE,"general"}</definedName>
    <definedName name="sdfgsg" localSheetId="6" hidden="1">{"via1",#N/A,TRUE,"general";"via2",#N/A,TRUE,"general";"via3",#N/A,TRUE,"general"}</definedName>
    <definedName name="sdfgsg" localSheetId="10" hidden="1">{"via1",#N/A,TRUE,"general";"via2",#N/A,TRUE,"general";"via3",#N/A,TRUE,"general"}</definedName>
    <definedName name="sdfgsg" hidden="1">{"via1",#N/A,TRUE,"general";"via2",#N/A,TRUE,"general";"via3",#N/A,TRUE,"general"}</definedName>
    <definedName name="SDFLJK" localSheetId="14" hidden="1">{"TAB1",#N/A,TRUE,"GENERAL";"TAB2",#N/A,TRUE,"GENERAL";"TAB3",#N/A,TRUE,"GENERAL";"TAB4",#N/A,TRUE,"GENERAL";"TAB5",#N/A,TRUE,"GENERAL"}</definedName>
    <definedName name="SDFLJK" localSheetId="6" hidden="1">{"TAB1",#N/A,TRUE,"GENERAL";"TAB2",#N/A,TRUE,"GENERAL";"TAB3",#N/A,TRUE,"GENERAL";"TAB4",#N/A,TRUE,"GENERAL";"TAB5",#N/A,TRUE,"GENERAL"}</definedName>
    <definedName name="SDFLJK" localSheetId="10" hidden="1">{"TAB1",#N/A,TRUE,"GENERAL";"TAB2",#N/A,TRUE,"GENERAL";"TAB3",#N/A,TRUE,"GENERAL";"TAB4",#N/A,TRUE,"GENERAL";"TAB5",#N/A,TRUE,"GENERAL"}</definedName>
    <definedName name="SDFLJK" hidden="1">{"TAB1",#N/A,TRUE,"GENERAL";"TAB2",#N/A,TRUE,"GENERAL";"TAB3",#N/A,TRUE,"GENERAL";"TAB4",#N/A,TRUE,"GENERAL";"TAB5",#N/A,TRUE,"GENERAL"}</definedName>
    <definedName name="sdfsd" localSheetId="14">#REF!</definedName>
    <definedName name="sdfsd" localSheetId="6">#REF!</definedName>
    <definedName name="sdfsd" localSheetId="10">#REF!</definedName>
    <definedName name="sdfsd" localSheetId="5">#REF!</definedName>
    <definedName name="sdfsd" localSheetId="3">#REF!</definedName>
    <definedName name="sdfsd" localSheetId="4">#REF!</definedName>
    <definedName name="sdfsd">#REF!</definedName>
    <definedName name="sdfsd4" localSheetId="14" hidden="1">{"via1",#N/A,TRUE,"general";"via2",#N/A,TRUE,"general";"via3",#N/A,TRUE,"general"}</definedName>
    <definedName name="sdfsd4" localSheetId="6" hidden="1">{"via1",#N/A,TRUE,"general";"via2",#N/A,TRUE,"general";"via3",#N/A,TRUE,"general"}</definedName>
    <definedName name="sdfsd4" localSheetId="10" hidden="1">{"via1",#N/A,TRUE,"general";"via2",#N/A,TRUE,"general";"via3",#N/A,TRUE,"general"}</definedName>
    <definedName name="sdfsd4" hidden="1">{"via1",#N/A,TRUE,"general";"via2",#N/A,TRUE,"general";"via3",#N/A,TRUE,"general"}</definedName>
    <definedName name="SDFSDF" localSheetId="14" hidden="1">{"TAB1",#N/A,TRUE,"GENERAL";"TAB2",#N/A,TRUE,"GENERAL";"TAB3",#N/A,TRUE,"GENERAL";"TAB4",#N/A,TRUE,"GENERAL";"TAB5",#N/A,TRUE,"GENERAL"}</definedName>
    <definedName name="SDFSDF" localSheetId="6" hidden="1">{"TAB1",#N/A,TRUE,"GENERAL";"TAB2",#N/A,TRUE,"GENERAL";"TAB3",#N/A,TRUE,"GENERAL";"TAB4",#N/A,TRUE,"GENERAL";"TAB5",#N/A,TRUE,"GENERAL"}</definedName>
    <definedName name="SDFSDF" localSheetId="10" hidden="1">{"TAB1",#N/A,TRUE,"GENERAL";"TAB2",#N/A,TRUE,"GENERAL";"TAB3",#N/A,TRUE,"GENERAL";"TAB4",#N/A,TRUE,"GENERAL";"TAB5",#N/A,TRUE,"GENERAL"}</definedName>
    <definedName name="SDFSDF" hidden="1">{"TAB1",#N/A,TRUE,"GENERAL";"TAB2",#N/A,TRUE,"GENERAL";"TAB3",#N/A,TRUE,"GENERAL";"TAB4",#N/A,TRUE,"GENERAL";"TAB5",#N/A,TRUE,"GENERAL"}</definedName>
    <definedName name="sdfsdfb" localSheetId="14" hidden="1">{"via1",#N/A,TRUE,"general";"via2",#N/A,TRUE,"general";"via3",#N/A,TRUE,"general"}</definedName>
    <definedName name="sdfsdfb" localSheetId="6" hidden="1">{"via1",#N/A,TRUE,"general";"via2",#N/A,TRUE,"general";"via3",#N/A,TRUE,"general"}</definedName>
    <definedName name="sdfsdfb" localSheetId="10" hidden="1">{"via1",#N/A,TRUE,"general";"via2",#N/A,TRUE,"general";"via3",#N/A,TRUE,"general"}</definedName>
    <definedName name="sdfsdfb" hidden="1">{"via1",#N/A,TRUE,"general";"via2",#N/A,TRUE,"general";"via3",#N/A,TRUE,"general"}</definedName>
    <definedName name="SDFSF" localSheetId="14" hidden="1">{"TAB1",#N/A,TRUE,"GENERAL";"TAB2",#N/A,TRUE,"GENERAL";"TAB3",#N/A,TRUE,"GENERAL";"TAB4",#N/A,TRUE,"GENERAL";"TAB5",#N/A,TRUE,"GENERAL"}</definedName>
    <definedName name="SDFSF" localSheetId="6" hidden="1">{"TAB1",#N/A,TRUE,"GENERAL";"TAB2",#N/A,TRUE,"GENERAL";"TAB3",#N/A,TRUE,"GENERAL";"TAB4",#N/A,TRUE,"GENERAL";"TAB5",#N/A,TRUE,"GENERAL"}</definedName>
    <definedName name="SDFSF" localSheetId="10" hidden="1">{"TAB1",#N/A,TRUE,"GENERAL";"TAB2",#N/A,TRUE,"GENERAL";"TAB3",#N/A,TRUE,"GENERAL";"TAB4",#N/A,TRUE,"GENERAL";"TAB5",#N/A,TRUE,"GENERAL"}</definedName>
    <definedName name="SDFSF" hidden="1">{"TAB1",#N/A,TRUE,"GENERAL";"TAB2",#N/A,TRUE,"GENERAL";"TAB3",#N/A,TRUE,"GENERAL";"TAB4",#N/A,TRUE,"GENERAL";"TAB5",#N/A,TRUE,"GENERAL"}</definedName>
    <definedName name="sdfsv" localSheetId="14" hidden="1">{"TAB1",#N/A,TRUE,"GENERAL";"TAB2",#N/A,TRUE,"GENERAL";"TAB3",#N/A,TRUE,"GENERAL";"TAB4",#N/A,TRUE,"GENERAL";"TAB5",#N/A,TRUE,"GENERAL"}</definedName>
    <definedName name="sdfsv" localSheetId="6" hidden="1">{"TAB1",#N/A,TRUE,"GENERAL";"TAB2",#N/A,TRUE,"GENERAL";"TAB3",#N/A,TRUE,"GENERAL";"TAB4",#N/A,TRUE,"GENERAL";"TAB5",#N/A,TRUE,"GENERAL"}</definedName>
    <definedName name="sdfsv" localSheetId="10" hidden="1">{"TAB1",#N/A,TRUE,"GENERAL";"TAB2",#N/A,TRUE,"GENERAL";"TAB3",#N/A,TRUE,"GENERAL";"TAB4",#N/A,TRUE,"GENERAL";"TAB5",#N/A,TRUE,"GENERAL"}</definedName>
    <definedName name="sdfsv" hidden="1">{"TAB1",#N/A,TRUE,"GENERAL";"TAB2",#N/A,TRUE,"GENERAL";"TAB3",#N/A,TRUE,"GENERAL";"TAB4",#N/A,TRUE,"GENERAL";"TAB5",#N/A,TRUE,"GENERAL"}</definedName>
    <definedName name="sdgfd" localSheetId="14" hidden="1">{"TAB1",#N/A,TRUE,"GENERAL";"TAB2",#N/A,TRUE,"GENERAL";"TAB3",#N/A,TRUE,"GENERAL";"TAB4",#N/A,TRUE,"GENERAL";"TAB5",#N/A,TRUE,"GENERAL"}</definedName>
    <definedName name="sdgfd" localSheetId="6" hidden="1">{"TAB1",#N/A,TRUE,"GENERAL";"TAB2",#N/A,TRUE,"GENERAL";"TAB3",#N/A,TRUE,"GENERAL";"TAB4",#N/A,TRUE,"GENERAL";"TAB5",#N/A,TRUE,"GENERAL"}</definedName>
    <definedName name="sdgfd" localSheetId="10" hidden="1">{"TAB1",#N/A,TRUE,"GENERAL";"TAB2",#N/A,TRUE,"GENERAL";"TAB3",#N/A,TRUE,"GENERAL";"TAB4",#N/A,TRUE,"GENERAL";"TAB5",#N/A,TRUE,"GENERAL"}</definedName>
    <definedName name="sdgfd" hidden="1">{"TAB1",#N/A,TRUE,"GENERAL";"TAB2",#N/A,TRUE,"GENERAL";"TAB3",#N/A,TRUE,"GENERAL";"TAB4",#N/A,TRUE,"GENERAL";"TAB5",#N/A,TRUE,"GENERAL"}</definedName>
    <definedName name="sdgfgp" localSheetId="14" hidden="1">{"via1",#N/A,TRUE,"general";"via2",#N/A,TRUE,"general";"via3",#N/A,TRUE,"general"}</definedName>
    <definedName name="sdgfgp" localSheetId="6" hidden="1">{"via1",#N/A,TRUE,"general";"via2",#N/A,TRUE,"general";"via3",#N/A,TRUE,"general"}</definedName>
    <definedName name="sdgfgp" localSheetId="10" hidden="1">{"via1",#N/A,TRUE,"general";"via2",#N/A,TRUE,"general";"via3",#N/A,TRUE,"general"}</definedName>
    <definedName name="sdgfgp" hidden="1">{"via1",#N/A,TRUE,"general";"via2",#N/A,TRUE,"general";"via3",#N/A,TRUE,"general"}</definedName>
    <definedName name="sdgfiu" localSheetId="14" hidden="1">{"via1",#N/A,TRUE,"general";"via2",#N/A,TRUE,"general";"via3",#N/A,TRUE,"general"}</definedName>
    <definedName name="sdgfiu" localSheetId="6" hidden="1">{"via1",#N/A,TRUE,"general";"via2",#N/A,TRUE,"general";"via3",#N/A,TRUE,"general"}</definedName>
    <definedName name="sdgfiu" localSheetId="10" hidden="1">{"via1",#N/A,TRUE,"general";"via2",#N/A,TRUE,"general";"via3",#N/A,TRUE,"general"}</definedName>
    <definedName name="sdgfiu" hidden="1">{"via1",#N/A,TRUE,"general";"via2",#N/A,TRUE,"general";"via3",#N/A,TRUE,"general"}</definedName>
    <definedName name="sdgsd" localSheetId="14" hidden="1">{"TAB1",#N/A,TRUE,"GENERAL";"TAB2",#N/A,TRUE,"GENERAL";"TAB3",#N/A,TRUE,"GENERAL";"TAB4",#N/A,TRUE,"GENERAL";"TAB5",#N/A,TRUE,"GENERAL"}</definedName>
    <definedName name="sdgsd" localSheetId="6" hidden="1">{"TAB1",#N/A,TRUE,"GENERAL";"TAB2",#N/A,TRUE,"GENERAL";"TAB3",#N/A,TRUE,"GENERAL";"TAB4",#N/A,TRUE,"GENERAL";"TAB5",#N/A,TRUE,"GENERAL"}</definedName>
    <definedName name="sdgsd" localSheetId="10" hidden="1">{"TAB1",#N/A,TRUE,"GENERAL";"TAB2",#N/A,TRUE,"GENERAL";"TAB3",#N/A,TRUE,"GENERAL";"TAB4",#N/A,TRUE,"GENERAL";"TAB5",#N/A,TRUE,"GENERAL"}</definedName>
    <definedName name="sdgsd" hidden="1">{"TAB1",#N/A,TRUE,"GENERAL";"TAB2",#N/A,TRUE,"GENERAL";"TAB3",#N/A,TRUE,"GENERAL";"TAB4",#N/A,TRUE,"GENERAL";"TAB5",#N/A,TRUE,"GENERAL"}</definedName>
    <definedName name="sdgsg" localSheetId="14" hidden="1">{"via1",#N/A,TRUE,"general";"via2",#N/A,TRUE,"general";"via3",#N/A,TRUE,"general"}</definedName>
    <definedName name="sdgsg" localSheetId="6" hidden="1">{"via1",#N/A,TRUE,"general";"via2",#N/A,TRUE,"general";"via3",#N/A,TRUE,"general"}</definedName>
    <definedName name="sdgsg" localSheetId="10" hidden="1">{"via1",#N/A,TRUE,"general";"via2",#N/A,TRUE,"general";"via3",#N/A,TRUE,"general"}</definedName>
    <definedName name="sdgsg" hidden="1">{"via1",#N/A,TRUE,"general";"via2",#N/A,TRUE,"general";"via3",#N/A,TRUE,"general"}</definedName>
    <definedName name="SDIKOM" localSheetId="14" hidden="1">{"TAB1",#N/A,TRUE,"GENERAL";"TAB2",#N/A,TRUE,"GENERAL";"TAB3",#N/A,TRUE,"GENERAL";"TAB4",#N/A,TRUE,"GENERAL";"TAB5",#N/A,TRUE,"GENERAL"}</definedName>
    <definedName name="SDIKOM" localSheetId="6" hidden="1">{"TAB1",#N/A,TRUE,"GENERAL";"TAB2",#N/A,TRUE,"GENERAL";"TAB3",#N/A,TRUE,"GENERAL";"TAB4",#N/A,TRUE,"GENERAL";"TAB5",#N/A,TRUE,"GENERAL"}</definedName>
    <definedName name="SDIKOM" localSheetId="10" hidden="1">{"TAB1",#N/A,TRUE,"GENERAL";"TAB2",#N/A,TRUE,"GENERAL";"TAB3",#N/A,TRUE,"GENERAL";"TAB4",#N/A,TRUE,"GENERAL";"TAB5",#N/A,TRUE,"GENERAL"}</definedName>
    <definedName name="SDIKOM" hidden="1">{"TAB1",#N/A,TRUE,"GENERAL";"TAB2",#N/A,TRUE,"GENERAL";"TAB3",#N/A,TRUE,"GENERAL";"TAB4",#N/A,TRUE,"GENERAL";"TAB5",#N/A,TRUE,"GENERAL"}</definedName>
    <definedName name="sdsdfh" localSheetId="14" hidden="1">{"via1",#N/A,TRUE,"general";"via2",#N/A,TRUE,"general";"via3",#N/A,TRUE,"general"}</definedName>
    <definedName name="sdsdfh" localSheetId="6" hidden="1">{"via1",#N/A,TRUE,"general";"via2",#N/A,TRUE,"general";"via3",#N/A,TRUE,"general"}</definedName>
    <definedName name="sdsdfh" localSheetId="10" hidden="1">{"via1",#N/A,TRUE,"general";"via2",#N/A,TRUE,"general";"via3",#N/A,TRUE,"general"}</definedName>
    <definedName name="sdsdfh" hidden="1">{"via1",#N/A,TRUE,"general";"via2",#N/A,TRUE,"general";"via3",#N/A,TRUE,"general"}</definedName>
    <definedName name="SECTOR" localSheetId="14">#REF!</definedName>
    <definedName name="SECTOR" localSheetId="6">#REF!</definedName>
    <definedName name="SECTOR" localSheetId="10">#REF!</definedName>
    <definedName name="SECTOR" localSheetId="5">#REF!</definedName>
    <definedName name="SECTOR" localSheetId="3">#REF!</definedName>
    <definedName name="SECTOR" localSheetId="4">#REF!</definedName>
    <definedName name="SECTOR">#REF!</definedName>
    <definedName name="sell" localSheetId="14">#REF!</definedName>
    <definedName name="sell" localSheetId="15">#REF!</definedName>
    <definedName name="sell" localSheetId="6">#REF!</definedName>
    <definedName name="sell" localSheetId="10">#REF!</definedName>
    <definedName name="sell" localSheetId="5">#REF!</definedName>
    <definedName name="sell" localSheetId="3">#REF!</definedName>
    <definedName name="sell" localSheetId="4">#REF!</definedName>
    <definedName name="sell">#REF!</definedName>
    <definedName name="SERO" localSheetId="14">CANTIDADES!ERR</definedName>
    <definedName name="SERO" localSheetId="6">'GRUPO MGA'!ERR</definedName>
    <definedName name="SERO" localSheetId="10">INTERVENTORIA!ERR</definedName>
    <definedName name="SERO">[0]!ERR</definedName>
    <definedName name="setrj" localSheetId="14" hidden="1">{"via1",#N/A,TRUE,"general";"via2",#N/A,TRUE,"general";"via3",#N/A,TRUE,"general"}</definedName>
    <definedName name="setrj" localSheetId="6" hidden="1">{"via1",#N/A,TRUE,"general";"via2",#N/A,TRUE,"general";"via3",#N/A,TRUE,"general"}</definedName>
    <definedName name="setrj" localSheetId="10" hidden="1">{"via1",#N/A,TRUE,"general";"via2",#N/A,TRUE,"general";"via3",#N/A,TRUE,"general"}</definedName>
    <definedName name="setrj" hidden="1">{"via1",#N/A,TRUE,"general";"via2",#N/A,TRUE,"general";"via3",#N/A,TRUE,"general"}</definedName>
    <definedName name="sett" localSheetId="14" hidden="1">{"via1",#N/A,TRUE,"general";"via2",#N/A,TRUE,"general";"via3",#N/A,TRUE,"general"}</definedName>
    <definedName name="sett" localSheetId="6" hidden="1">{"via1",#N/A,TRUE,"general";"via2",#N/A,TRUE,"general";"via3",#N/A,TRUE,"general"}</definedName>
    <definedName name="sett" localSheetId="10" hidden="1">{"via1",#N/A,TRUE,"general";"via2",#N/A,TRUE,"general";"via3",#N/A,TRUE,"general"}</definedName>
    <definedName name="sett" hidden="1">{"via1",#N/A,TRUE,"general";"via2",#N/A,TRUE,"general";"via3",#N/A,TRUE,"general"}</definedName>
    <definedName name="sfasf" localSheetId="14" hidden="1">{"TAB1",#N/A,TRUE,"GENERAL";"TAB2",#N/A,TRUE,"GENERAL";"TAB3",#N/A,TRUE,"GENERAL";"TAB4",#N/A,TRUE,"GENERAL";"TAB5",#N/A,TRUE,"GENERAL"}</definedName>
    <definedName name="sfasf" localSheetId="6" hidden="1">{"TAB1",#N/A,TRUE,"GENERAL";"TAB2",#N/A,TRUE,"GENERAL";"TAB3",#N/A,TRUE,"GENERAL";"TAB4",#N/A,TRUE,"GENERAL";"TAB5",#N/A,TRUE,"GENERAL"}</definedName>
    <definedName name="sfasf" localSheetId="10" hidden="1">{"TAB1",#N/A,TRUE,"GENERAL";"TAB2",#N/A,TRUE,"GENERAL";"TAB3",#N/A,TRUE,"GENERAL";"TAB4",#N/A,TRUE,"GENERAL";"TAB5",#N/A,TRUE,"GENERAL"}</definedName>
    <definedName name="sfasf" hidden="1">{"TAB1",#N/A,TRUE,"GENERAL";"TAB2",#N/A,TRUE,"GENERAL";"TAB3",#N/A,TRUE,"GENERAL";"TAB4",#N/A,TRUE,"GENERAL";"TAB5",#N/A,TRUE,"GENERAL"}</definedName>
    <definedName name="SFHSGFH" localSheetId="14" hidden="1">{"TAB1",#N/A,TRUE,"GENERAL";"TAB2",#N/A,TRUE,"GENERAL";"TAB3",#N/A,TRUE,"GENERAL";"TAB4",#N/A,TRUE,"GENERAL";"TAB5",#N/A,TRUE,"GENERAL"}</definedName>
    <definedName name="SFHSGFH" localSheetId="6" hidden="1">{"TAB1",#N/A,TRUE,"GENERAL";"TAB2",#N/A,TRUE,"GENERAL";"TAB3",#N/A,TRUE,"GENERAL";"TAB4",#N/A,TRUE,"GENERAL";"TAB5",#N/A,TRUE,"GENERAL"}</definedName>
    <definedName name="SFHSGFH" localSheetId="10" hidden="1">{"TAB1",#N/A,TRUE,"GENERAL";"TAB2",#N/A,TRUE,"GENERAL";"TAB3",#N/A,TRUE,"GENERAL";"TAB4",#N/A,TRUE,"GENERAL";"TAB5",#N/A,TRUE,"GENERAL"}</definedName>
    <definedName name="SFHSGFH" hidden="1">{"TAB1",#N/A,TRUE,"GENERAL";"TAB2",#N/A,TRUE,"GENERAL";"TAB3",#N/A,TRUE,"GENERAL";"TAB4",#N/A,TRUE,"GENERAL";"TAB5",#N/A,TRUE,"GENERAL"}</definedName>
    <definedName name="sfsd" localSheetId="14" hidden="1">{"via1",#N/A,TRUE,"general";"via2",#N/A,TRUE,"general";"via3",#N/A,TRUE,"general"}</definedName>
    <definedName name="sfsd" localSheetId="6" hidden="1">{"via1",#N/A,TRUE,"general";"via2",#N/A,TRUE,"general";"via3",#N/A,TRUE,"general"}</definedName>
    <definedName name="sfsd" localSheetId="10" hidden="1">{"via1",#N/A,TRUE,"general";"via2",#N/A,TRUE,"general";"via3",#N/A,TRUE,"general"}</definedName>
    <definedName name="sfsd" hidden="1">{"via1",#N/A,TRUE,"general";"via2",#N/A,TRUE,"general";"via3",#N/A,TRUE,"general"}</definedName>
    <definedName name="sfsdf" localSheetId="14" hidden="1">{"TAB1",#N/A,TRUE,"GENERAL";"TAB2",#N/A,TRUE,"GENERAL";"TAB3",#N/A,TRUE,"GENERAL";"TAB4",#N/A,TRUE,"GENERAL";"TAB5",#N/A,TRUE,"GENERAL"}</definedName>
    <definedName name="sfsdf" localSheetId="6" hidden="1">{"TAB1",#N/A,TRUE,"GENERAL";"TAB2",#N/A,TRUE,"GENERAL";"TAB3",#N/A,TRUE,"GENERAL";"TAB4",#N/A,TRUE,"GENERAL";"TAB5",#N/A,TRUE,"GENERAL"}</definedName>
    <definedName name="sfsdf" localSheetId="10" hidden="1">{"TAB1",#N/A,TRUE,"GENERAL";"TAB2",#N/A,TRUE,"GENERAL";"TAB3",#N/A,TRUE,"GENERAL";"TAB4",#N/A,TRUE,"GENERAL";"TAB5",#N/A,TRUE,"GENERAL"}</definedName>
    <definedName name="sfsdf" hidden="1">{"TAB1",#N/A,TRUE,"GENERAL";"TAB2",#N/A,TRUE,"GENERAL";"TAB3",#N/A,TRUE,"GENERAL";"TAB4",#N/A,TRUE,"GENERAL";"TAB5",#N/A,TRUE,"GENERAL"}</definedName>
    <definedName name="sfsdferg" localSheetId="14" hidden="1">{"TAB1",#N/A,TRUE,"GENERAL";"TAB2",#N/A,TRUE,"GENERAL";"TAB3",#N/A,TRUE,"GENERAL";"TAB4",#N/A,TRUE,"GENERAL";"TAB5",#N/A,TRUE,"GENERAL"}</definedName>
    <definedName name="sfsdferg" localSheetId="6" hidden="1">{"TAB1",#N/A,TRUE,"GENERAL";"TAB2",#N/A,TRUE,"GENERAL";"TAB3",#N/A,TRUE,"GENERAL";"TAB4",#N/A,TRUE,"GENERAL";"TAB5",#N/A,TRUE,"GENERAL"}</definedName>
    <definedName name="sfsdferg" localSheetId="10" hidden="1">{"TAB1",#N/A,TRUE,"GENERAL";"TAB2",#N/A,TRUE,"GENERAL";"TAB3",#N/A,TRUE,"GENERAL";"TAB4",#N/A,TRUE,"GENERAL";"TAB5",#N/A,TRUE,"GENERAL"}</definedName>
    <definedName name="sfsdferg" hidden="1">{"TAB1",#N/A,TRUE,"GENERAL";"TAB2",#N/A,TRUE,"GENERAL";"TAB3",#N/A,TRUE,"GENERAL";"TAB4",#N/A,TRUE,"GENERAL";"TAB5",#N/A,TRUE,"GENERAL"}</definedName>
    <definedName name="sfsdfs" localSheetId="14" hidden="1">{"TAB1",#N/A,TRUE,"GENERAL";"TAB2",#N/A,TRUE,"GENERAL";"TAB3",#N/A,TRUE,"GENERAL";"TAB4",#N/A,TRUE,"GENERAL";"TAB5",#N/A,TRUE,"GENERAL"}</definedName>
    <definedName name="sfsdfs" localSheetId="6" hidden="1">{"TAB1",#N/A,TRUE,"GENERAL";"TAB2",#N/A,TRUE,"GENERAL";"TAB3",#N/A,TRUE,"GENERAL";"TAB4",#N/A,TRUE,"GENERAL";"TAB5",#N/A,TRUE,"GENERAL"}</definedName>
    <definedName name="sfsdfs" localSheetId="10" hidden="1">{"TAB1",#N/A,TRUE,"GENERAL";"TAB2",#N/A,TRUE,"GENERAL";"TAB3",#N/A,TRUE,"GENERAL";"TAB4",#N/A,TRUE,"GENERAL";"TAB5",#N/A,TRUE,"GENERAL"}</definedName>
    <definedName name="sfsdfs" hidden="1">{"TAB1",#N/A,TRUE,"GENERAL";"TAB2",#N/A,TRUE,"GENERAL";"TAB3",#N/A,TRUE,"GENERAL";"TAB4",#N/A,TRUE,"GENERAL";"TAB5",#N/A,TRUE,"GENERAL"}</definedName>
    <definedName name="SI" localSheetId="14">CANTIDADES!ERR</definedName>
    <definedName name="SI" localSheetId="6">'GRUPO MGA'!ERR</definedName>
    <definedName name="SI" localSheetId="10">INTERVENTORIA!ERR</definedName>
    <definedName name="SI">[0]!ERR</definedName>
    <definedName name="sino" localSheetId="14">#REF!</definedName>
    <definedName name="sino" localSheetId="15">#REF!</definedName>
    <definedName name="sino" localSheetId="6">#REF!</definedName>
    <definedName name="sino" localSheetId="10">#REF!</definedName>
    <definedName name="sino" localSheetId="5">#REF!</definedName>
    <definedName name="sino" localSheetId="3">#REF!</definedName>
    <definedName name="sino" localSheetId="4">#REF!</definedName>
    <definedName name="sino">#REF!</definedName>
    <definedName name="SISISIS" localSheetId="14">CANTIDADES!ERR</definedName>
    <definedName name="SISISIS" localSheetId="6">'GRUPO MGA'!ERR</definedName>
    <definedName name="SISISIS" localSheetId="10">INTERVENTORIA!ERR</definedName>
    <definedName name="SISISIS">[0]!ERR</definedName>
    <definedName name="Soldadura" localSheetId="14">'[19]LISTADO DE MATERIALES Y EQUIPOS'!$B$110</definedName>
    <definedName name="Soldadura" localSheetId="10">'[20]LISTADO DE MATERIALES Y EQUIPOS'!$B$110</definedName>
    <definedName name="Soldadura">'[21]LISTADO DE MATERIALES Y EQUIPOS'!$B$110</definedName>
    <definedName name="srwrwr" localSheetId="14" hidden="1">{"TAB1",#N/A,TRUE,"GENERAL";"TAB2",#N/A,TRUE,"GENERAL";"TAB3",#N/A,TRUE,"GENERAL";"TAB4",#N/A,TRUE,"GENERAL";"TAB5",#N/A,TRUE,"GENERAL"}</definedName>
    <definedName name="srwrwr" localSheetId="6" hidden="1">{"TAB1",#N/A,TRUE,"GENERAL";"TAB2",#N/A,TRUE,"GENERAL";"TAB3",#N/A,TRUE,"GENERAL";"TAB4",#N/A,TRUE,"GENERAL";"TAB5",#N/A,TRUE,"GENERAL"}</definedName>
    <definedName name="srwrwr" localSheetId="10" hidden="1">{"TAB1",#N/A,TRUE,"GENERAL";"TAB2",#N/A,TRUE,"GENERAL";"TAB3",#N/A,TRUE,"GENERAL";"TAB4",#N/A,TRUE,"GENERAL";"TAB5",#N/A,TRUE,"GENERAL"}</definedName>
    <definedName name="srwrwr" hidden="1">{"TAB1",#N/A,TRUE,"GENERAL";"TAB2",#N/A,TRUE,"GENERAL";"TAB3",#N/A,TRUE,"GENERAL";"TAB4",#N/A,TRUE,"GENERAL";"TAB5",#N/A,TRUE,"GENERAL"}</definedName>
    <definedName name="SS" localSheetId="14">#REF!</definedName>
    <definedName name="SS" localSheetId="6">#REF!</definedName>
    <definedName name="SS" localSheetId="10">#REF!</definedName>
    <definedName name="SS" localSheetId="5">#REF!</definedName>
    <definedName name="SS" localSheetId="3">#REF!</definedName>
    <definedName name="SS" localSheetId="4">#REF!</definedName>
    <definedName name="SS">#REF!</definedName>
    <definedName name="sss" localSheetId="14">#REF!</definedName>
    <definedName name="sss" localSheetId="6">#REF!</definedName>
    <definedName name="sss" localSheetId="10">#REF!</definedName>
    <definedName name="sss" localSheetId="5">#REF!</definedName>
    <definedName name="sss" localSheetId="3">#REF!</definedName>
    <definedName name="sss" localSheetId="4">#REF!</definedName>
    <definedName name="sss">#REF!</definedName>
    <definedName name="SSSS" localSheetId="14">CANTIDADES!ERR</definedName>
    <definedName name="SSSS" localSheetId="6">'GRUPO MGA'!ERR</definedName>
    <definedName name="SSSS" localSheetId="10">INTERVENTORIA!ERR</definedName>
    <definedName name="SSSS">[0]!ERR</definedName>
    <definedName name="sssss7" localSheetId="14" hidden="1">{"via1",#N/A,TRUE,"general";"via2",#N/A,TRUE,"general";"via3",#N/A,TRUE,"general"}</definedName>
    <definedName name="sssss7" localSheetId="6" hidden="1">{"via1",#N/A,TRUE,"general";"via2",#N/A,TRUE,"general";"via3",#N/A,TRUE,"general"}</definedName>
    <definedName name="sssss7" localSheetId="10" hidden="1">{"via1",#N/A,TRUE,"general";"via2",#N/A,TRUE,"general";"via3",#N/A,TRUE,"general"}</definedName>
    <definedName name="sssss7" hidden="1">{"via1",#N/A,TRUE,"general";"via2",#N/A,TRUE,"general";"via3",#N/A,TRUE,"general"}</definedName>
    <definedName name="sssssa" localSheetId="14" hidden="1">{"TAB1",#N/A,TRUE,"GENERAL";"TAB2",#N/A,TRUE,"GENERAL";"TAB3",#N/A,TRUE,"GENERAL";"TAB4",#N/A,TRUE,"GENERAL";"TAB5",#N/A,TRUE,"GENERAL"}</definedName>
    <definedName name="sssssa" localSheetId="6" hidden="1">{"TAB1",#N/A,TRUE,"GENERAL";"TAB2",#N/A,TRUE,"GENERAL";"TAB3",#N/A,TRUE,"GENERAL";"TAB4",#N/A,TRUE,"GENERAL";"TAB5",#N/A,TRUE,"GENERAL"}</definedName>
    <definedName name="sssssa" localSheetId="10" hidden="1">{"TAB1",#N/A,TRUE,"GENERAL";"TAB2",#N/A,TRUE,"GENERAL";"TAB3",#N/A,TRUE,"GENERAL";"TAB4",#N/A,TRUE,"GENERAL";"TAB5",#N/A,TRUE,"GENERAL"}</definedName>
    <definedName name="sssssa" hidden="1">{"TAB1",#N/A,TRUE,"GENERAL";"TAB2",#N/A,TRUE,"GENERAL";"TAB3",#N/A,TRUE,"GENERAL";"TAB4",#N/A,TRUE,"GENERAL";"TAB5",#N/A,TRUE,"GENERAL"}</definedName>
    <definedName name="sssssy" localSheetId="14" hidden="1">{"via1",#N/A,TRUE,"general";"via2",#N/A,TRUE,"general";"via3",#N/A,TRUE,"general"}</definedName>
    <definedName name="sssssy" localSheetId="6" hidden="1">{"via1",#N/A,TRUE,"general";"via2",#N/A,TRUE,"general";"via3",#N/A,TRUE,"general"}</definedName>
    <definedName name="sssssy" localSheetId="10" hidden="1">{"via1",#N/A,TRUE,"general";"via2",#N/A,TRUE,"general";"via3",#N/A,TRUE,"general"}</definedName>
    <definedName name="sssssy" hidden="1">{"via1",#N/A,TRUE,"general";"via2",#N/A,TRUE,"general";"via3",#N/A,TRUE,"general"}</definedName>
    <definedName name="stt" localSheetId="14" hidden="1">{"via1",#N/A,TRUE,"general";"via2",#N/A,TRUE,"general";"via3",#N/A,TRUE,"general"}</definedName>
    <definedName name="stt" localSheetId="6" hidden="1">{"via1",#N/A,TRUE,"general";"via2",#N/A,TRUE,"general";"via3",#N/A,TRUE,"general"}</definedName>
    <definedName name="stt" localSheetId="10" hidden="1">{"via1",#N/A,TRUE,"general";"via2",#N/A,TRUE,"general";"via3",#N/A,TRUE,"general"}</definedName>
    <definedName name="stt" hidden="1">{"via1",#N/A,TRUE,"general";"via2",#N/A,TRUE,"general";"via3",#N/A,TRUE,"general"}</definedName>
    <definedName name="SUBA" localSheetId="14">'[74]SUB APU'!$A$1:$D$65536</definedName>
    <definedName name="SUBA" localSheetId="10">'[75]SUB APU'!$A$1:$D$65536</definedName>
    <definedName name="SUBA">'[76]SUB APU'!$A:$D</definedName>
    <definedName name="SUELLEN" localSheetId="5">#REF!</definedName>
    <definedName name="SUELLEN" localSheetId="3">#REF!</definedName>
    <definedName name="SUELLEN" localSheetId="4">#REF!</definedName>
    <definedName name="SUELLEN">#REF!</definedName>
    <definedName name="suma" localSheetId="14">[42]Hoja1!$F$60</definedName>
    <definedName name="suma" localSheetId="10">[43]Hoja1!$F$60</definedName>
    <definedName name="suma">[44]Hoja1!$F$60</definedName>
    <definedName name="Summary" localSheetId="14">#REF!</definedName>
    <definedName name="Summary" localSheetId="6">#REF!</definedName>
    <definedName name="Summary" localSheetId="10">#REF!</definedName>
    <definedName name="Summary" localSheetId="5">#REF!</definedName>
    <definedName name="Summary" localSheetId="3">#REF!</definedName>
    <definedName name="Summary" localSheetId="4">#REF!</definedName>
    <definedName name="Summary">#REF!</definedName>
    <definedName name="sw" localSheetId="14">CANTIDADES!ERR</definedName>
    <definedName name="sw" localSheetId="6">'GRUPO MGA'!ERR</definedName>
    <definedName name="sw" localSheetId="10">INTERVENTORIA!ERR</definedName>
    <definedName name="sw">[0]!ERR</definedName>
    <definedName name="swsw" localSheetId="14" hidden="1">{"via1",#N/A,TRUE,"general";"via2",#N/A,TRUE,"general";"via3",#N/A,TRUE,"general"}</definedName>
    <definedName name="swsw" localSheetId="6" hidden="1">{"via1",#N/A,TRUE,"general";"via2",#N/A,TRUE,"general";"via3",#N/A,TRUE,"general"}</definedName>
    <definedName name="swsw" localSheetId="10" hidden="1">{"via1",#N/A,TRUE,"general";"via2",#N/A,TRUE,"general";"via3",#N/A,TRUE,"general"}</definedName>
    <definedName name="swsw" hidden="1">{"via1",#N/A,TRUE,"general";"via2",#N/A,TRUE,"general";"via3",#N/A,TRUE,"general"}</definedName>
    <definedName name="swsw3" localSheetId="14" hidden="1">{"TAB1",#N/A,TRUE,"GENERAL";"TAB2",#N/A,TRUE,"GENERAL";"TAB3",#N/A,TRUE,"GENERAL";"TAB4",#N/A,TRUE,"GENERAL";"TAB5",#N/A,TRUE,"GENERAL"}</definedName>
    <definedName name="swsw3" localSheetId="6" hidden="1">{"TAB1",#N/A,TRUE,"GENERAL";"TAB2",#N/A,TRUE,"GENERAL";"TAB3",#N/A,TRUE,"GENERAL";"TAB4",#N/A,TRUE,"GENERAL";"TAB5",#N/A,TRUE,"GENERAL"}</definedName>
    <definedName name="swsw3" localSheetId="10" hidden="1">{"TAB1",#N/A,TRUE,"GENERAL";"TAB2",#N/A,TRUE,"GENERAL";"TAB3",#N/A,TRUE,"GENERAL";"TAB4",#N/A,TRUE,"GENERAL";"TAB5",#N/A,TRUE,"GENERAL"}</definedName>
    <definedName name="swsw3" hidden="1">{"TAB1",#N/A,TRUE,"GENERAL";"TAB2",#N/A,TRUE,"GENERAL";"TAB3",#N/A,TRUE,"GENERAL";"TAB4",#N/A,TRUE,"GENERAL";"TAB5",#N/A,TRUE,"GENERAL"}</definedName>
    <definedName name="t" localSheetId="14">[6]!absc</definedName>
    <definedName name="t" localSheetId="6">[7]!absc</definedName>
    <definedName name="t" localSheetId="10">[8]!absc</definedName>
    <definedName name="t" localSheetId="1">[7]!absc</definedName>
    <definedName name="t" localSheetId="5">[7]!absc</definedName>
    <definedName name="t" localSheetId="3">[7]!absc</definedName>
    <definedName name="t" localSheetId="4">[7]!absc</definedName>
    <definedName name="t">[7]!absc</definedName>
    <definedName name="t5t5" localSheetId="14" hidden="1">{"TAB1",#N/A,TRUE,"GENERAL";"TAB2",#N/A,TRUE,"GENERAL";"TAB3",#N/A,TRUE,"GENERAL";"TAB4",#N/A,TRUE,"GENERAL";"TAB5",#N/A,TRUE,"GENERAL"}</definedName>
    <definedName name="t5t5" localSheetId="6" hidden="1">{"TAB1",#N/A,TRUE,"GENERAL";"TAB2",#N/A,TRUE,"GENERAL";"TAB3",#N/A,TRUE,"GENERAL";"TAB4",#N/A,TRUE,"GENERAL";"TAB5",#N/A,TRUE,"GENERAL"}</definedName>
    <definedName name="t5t5" localSheetId="10" hidden="1">{"TAB1",#N/A,TRUE,"GENERAL";"TAB2",#N/A,TRUE,"GENERAL";"TAB3",#N/A,TRUE,"GENERAL";"TAB4",#N/A,TRUE,"GENERAL";"TAB5",#N/A,TRUE,"GENERAL"}</definedName>
    <definedName name="t5t5" hidden="1">{"TAB1",#N/A,TRUE,"GENERAL";"TAB2",#N/A,TRUE,"GENERAL";"TAB3",#N/A,TRUE,"GENERAL";"TAB4",#N/A,TRUE,"GENERAL";"TAB5",#N/A,TRUE,"GENERAL"}</definedName>
    <definedName name="TABLA" localSheetId="14">#REF!</definedName>
    <definedName name="TABLA" localSheetId="6">#REF!</definedName>
    <definedName name="TABLA" localSheetId="10">#REF!</definedName>
    <definedName name="TABLA" localSheetId="5">#REF!</definedName>
    <definedName name="TABLA" localSheetId="3">#REF!</definedName>
    <definedName name="TABLA" localSheetId="4">#REF!</definedName>
    <definedName name="TABLA">#REF!</definedName>
    <definedName name="Tablero_de_24_circutos_trsifasico" localSheetId="14">'[19]LISTADO DE MATERIALES Y EQUIPOS'!$B$98</definedName>
    <definedName name="Tablero_de_24_circutos_trsifasico" localSheetId="10">'[20]LISTADO DE MATERIALES Y EQUIPOS'!$B$98</definedName>
    <definedName name="Tablero_de_24_circutos_trsifasico">'[21]LISTADO DE MATERIALES Y EQUIPOS'!$B$98</definedName>
    <definedName name="Tarifa_km3" localSheetId="14">'[19]LISTADO DE MATERIALES Y EQUIPOS'!$B$47</definedName>
    <definedName name="Tarifa_km3" localSheetId="10">'[20]LISTADO DE MATERIALES Y EQUIPOS'!$B$47</definedName>
    <definedName name="Tarifa_km3">'[21]LISTADO DE MATERIALES Y EQUIPOS'!$B$47</definedName>
    <definedName name="TARIFAS" localSheetId="14">[77]TARIFAS!$A$1:$F$52</definedName>
    <definedName name="TARIFAS" localSheetId="10">[78]TARIFAS!$A$1:$F$52</definedName>
    <definedName name="TARIFAS">[77]TARIFAS!$A$1:$F$52</definedName>
    <definedName name="tdy" localSheetId="14" hidden="1">{"TAB1",#N/A,TRUE,"GENERAL";"TAB2",#N/A,TRUE,"GENERAL";"TAB3",#N/A,TRUE,"GENERAL";"TAB4",#N/A,TRUE,"GENERAL";"TAB5",#N/A,TRUE,"GENERAL"}</definedName>
    <definedName name="tdy" localSheetId="6" hidden="1">{"TAB1",#N/A,TRUE,"GENERAL";"TAB2",#N/A,TRUE,"GENERAL";"TAB3",#N/A,TRUE,"GENERAL";"TAB4",#N/A,TRUE,"GENERAL";"TAB5",#N/A,TRUE,"GENERAL"}</definedName>
    <definedName name="tdy" localSheetId="10" hidden="1">{"TAB1",#N/A,TRUE,"GENERAL";"TAB2",#N/A,TRUE,"GENERAL";"TAB3",#N/A,TRUE,"GENERAL";"TAB4",#N/A,TRUE,"GENERAL";"TAB5",#N/A,TRUE,"GENERAL"}</definedName>
    <definedName name="tdy" hidden="1">{"TAB1",#N/A,TRUE,"GENERAL";"TAB2",#N/A,TRUE,"GENERAL";"TAB3",#N/A,TRUE,"GENERAL";"TAB4",#N/A,TRUE,"GENERAL";"TAB5",#N/A,TRUE,"GENERAL"}</definedName>
    <definedName name="Teja_metalica_arquitectonica_trapez__0_73_3_66" localSheetId="14">'[19]LISTADO DE MATERIALES Y EQUIPOS'!$B$57</definedName>
    <definedName name="Teja_metalica_arquitectonica_trapez__0_73_3_66" localSheetId="10">'[20]LISTADO DE MATERIALES Y EQUIPOS'!$B$57</definedName>
    <definedName name="Teja_metalica_arquitectonica_trapez__0_73_3_66">'[21]LISTADO DE MATERIALES Y EQUIPOS'!$B$57</definedName>
    <definedName name="TER" localSheetId="14">CANTIDADES!ERR</definedName>
    <definedName name="TER" localSheetId="6">'GRUPO MGA'!ERR</definedName>
    <definedName name="TER" localSheetId="10">INTERVENTORIA!ERR</definedName>
    <definedName name="TER">[0]!ERR</definedName>
    <definedName name="TERM" localSheetId="14">CANTIDADES!ERR</definedName>
    <definedName name="TERM" localSheetId="6">'GRUPO MGA'!ERR</definedName>
    <definedName name="TERM" localSheetId="10">INTERVENTORIA!ERR</definedName>
    <definedName name="TERM">[0]!ERR</definedName>
    <definedName name="TÉRMINOS" localSheetId="14">CANTIDADES!ERR</definedName>
    <definedName name="TÉRMINOS" localSheetId="6">'GRUPO MGA'!ERR</definedName>
    <definedName name="TÉRMINOS" localSheetId="10">INTERVENTORIA!ERR</definedName>
    <definedName name="TÉRMINOS">[0]!ERR</definedName>
    <definedName name="TERR" localSheetId="10">[14]PRESUPUESTO!$I$7</definedName>
    <definedName name="TERR">[15]PRESUPUESTO!$I$7</definedName>
    <definedName name="tewst" localSheetId="14" hidden="1">{"TAB1",#N/A,TRUE,"GENERAL";"TAB2",#N/A,TRUE,"GENERAL";"TAB3",#N/A,TRUE,"GENERAL";"TAB4",#N/A,TRUE,"GENERAL";"TAB5",#N/A,TRUE,"GENERAL"}</definedName>
    <definedName name="tewst" localSheetId="6" hidden="1">{"TAB1",#N/A,TRUE,"GENERAL";"TAB2",#N/A,TRUE,"GENERAL";"TAB3",#N/A,TRUE,"GENERAL";"TAB4",#N/A,TRUE,"GENERAL";"TAB5",#N/A,TRUE,"GENERAL"}</definedName>
    <definedName name="tewst" localSheetId="10" hidden="1">{"TAB1",#N/A,TRUE,"GENERAL";"TAB2",#N/A,TRUE,"GENERAL";"TAB3",#N/A,TRUE,"GENERAL";"TAB4",#N/A,TRUE,"GENERAL";"TAB5",#N/A,TRUE,"GENERAL"}</definedName>
    <definedName name="tewst" hidden="1">{"TAB1",#N/A,TRUE,"GENERAL";"TAB2",#N/A,TRUE,"GENERAL";"TAB3",#N/A,TRUE,"GENERAL";"TAB4",#N/A,TRUE,"GENERAL";"TAB5",#N/A,TRUE,"GENERAL"}</definedName>
    <definedName name="teyo" localSheetId="14">#REF!</definedName>
    <definedName name="teyo" localSheetId="15">#REF!</definedName>
    <definedName name="teyo" localSheetId="6">#REF!</definedName>
    <definedName name="teyo" localSheetId="10">#REF!</definedName>
    <definedName name="teyo" localSheetId="5">#REF!</definedName>
    <definedName name="teyo" localSheetId="3">#REF!</definedName>
    <definedName name="teyo" localSheetId="4">#REF!</definedName>
    <definedName name="teyo">#REF!</definedName>
    <definedName name="teytrh" localSheetId="14" hidden="1">{"via1",#N/A,TRUE,"general";"via2",#N/A,TRUE,"general";"via3",#N/A,TRUE,"general"}</definedName>
    <definedName name="teytrh" localSheetId="6" hidden="1">{"via1",#N/A,TRUE,"general";"via2",#N/A,TRUE,"general";"via3",#N/A,TRUE,"general"}</definedName>
    <definedName name="teytrh" localSheetId="10" hidden="1">{"via1",#N/A,TRUE,"general";"via2",#N/A,TRUE,"general";"via3",#N/A,TRUE,"general"}</definedName>
    <definedName name="teytrh" hidden="1">{"via1",#N/A,TRUE,"general";"via2",#N/A,TRUE,"general";"via3",#N/A,TRUE,"general"}</definedName>
    <definedName name="tfapu" localSheetId="14">#REF!</definedName>
    <definedName name="tfapu" localSheetId="6">#REF!</definedName>
    <definedName name="tfapu" localSheetId="10">#REF!</definedName>
    <definedName name="tfapu" localSheetId="5">#REF!</definedName>
    <definedName name="tfapu" localSheetId="3">#REF!</definedName>
    <definedName name="tfapu" localSheetId="4">#REF!</definedName>
    <definedName name="tfapu">#REF!</definedName>
    <definedName name="thdh" localSheetId="14" hidden="1">{"TAB1",#N/A,TRUE,"GENERAL";"TAB2",#N/A,TRUE,"GENERAL";"TAB3",#N/A,TRUE,"GENERAL";"TAB4",#N/A,TRUE,"GENERAL";"TAB5",#N/A,TRUE,"GENERAL"}</definedName>
    <definedName name="thdh" localSheetId="6" hidden="1">{"TAB1",#N/A,TRUE,"GENERAL";"TAB2",#N/A,TRUE,"GENERAL";"TAB3",#N/A,TRUE,"GENERAL";"TAB4",#N/A,TRUE,"GENERAL";"TAB5",#N/A,TRUE,"GENERAL"}</definedName>
    <definedName name="thdh" localSheetId="10" hidden="1">{"TAB1",#N/A,TRUE,"GENERAL";"TAB2",#N/A,TRUE,"GENERAL";"TAB3",#N/A,TRUE,"GENERAL";"TAB4",#N/A,TRUE,"GENERAL";"TAB5",#N/A,TRUE,"GENERAL"}</definedName>
    <definedName name="thdh" hidden="1">{"TAB1",#N/A,TRUE,"GENERAL";"TAB2",#N/A,TRUE,"GENERAL";"TAB3",#N/A,TRUE,"GENERAL";"TAB4",#N/A,TRUE,"GENERAL";"TAB5",#N/A,TRUE,"GENERAL"}</definedName>
    <definedName name="Thinner" localSheetId="14">'[19]LISTADO DE MATERIALES Y EQUIPOS'!$B$62</definedName>
    <definedName name="Thinner" localSheetId="10">'[20]LISTADO DE MATERIALES Y EQUIPOS'!$B$62</definedName>
    <definedName name="Thinner">'[21]LISTADO DE MATERIALES Y EQUIPOS'!$B$62</definedName>
    <definedName name="thtj" localSheetId="14" hidden="1">{"via1",#N/A,TRUE,"general";"via2",#N/A,TRUE,"general";"via3",#N/A,TRUE,"general"}</definedName>
    <definedName name="thtj" localSheetId="6" hidden="1">{"via1",#N/A,TRUE,"general";"via2",#N/A,TRUE,"general";"via3",#N/A,TRUE,"general"}</definedName>
    <definedName name="thtj" localSheetId="10" hidden="1">{"via1",#N/A,TRUE,"general";"via2",#N/A,TRUE,"general";"via3",#N/A,TRUE,"general"}</definedName>
    <definedName name="thtj" hidden="1">{"via1",#N/A,TRUE,"general";"via2",#N/A,TRUE,"general";"via3",#N/A,TRUE,"general"}</definedName>
    <definedName name="TIEMPO" localSheetId="14">[32]BASES!$E$27</definedName>
    <definedName name="TIEMPO" localSheetId="10">[33]BASES!$E$27</definedName>
    <definedName name="TIEMPO">[34]BASES!$E$27</definedName>
    <definedName name="TITULO" localSheetId="14">#REF!</definedName>
    <definedName name="TITULO" localSheetId="6">#REF!</definedName>
    <definedName name="TITULO" localSheetId="10">#REF!</definedName>
    <definedName name="TITULO" localSheetId="5">#REF!</definedName>
    <definedName name="TITULO" localSheetId="3">#REF!</definedName>
    <definedName name="TITULO" localSheetId="4">#REF!</definedName>
    <definedName name="TITULO">#REF!</definedName>
    <definedName name="_xlnm.Print_Titles" localSheetId="13">'Archivo señalización'!$1:$8</definedName>
    <definedName name="_xlnm.Print_Titles" localSheetId="0">'CANT OBRAS'!$3:$4</definedName>
    <definedName name="_xlnm.Print_Titles" localSheetId="14">CANTIDADES!$1:$8</definedName>
    <definedName name="_xlnm.Print_Titles" localSheetId="7">'Cortes y Llenos'!$1:$3</definedName>
    <definedName name="_xlnm.Print_Titles" localSheetId="10">INTERVENTORIA!$3:$8</definedName>
    <definedName name="_xlnm.Print_Titles" localSheetId="1">'Ppto Oficial publicar Obra'!$1:$12</definedName>
    <definedName name="_xlnm.Print_Titles" localSheetId="3">'PRESUPUESTO TOTAL  (prueba)'!$2:$6</definedName>
    <definedName name="_xlnm.Print_Titles" localSheetId="4">'PRESUPUESTO TOTAL (2)'!$2:$6</definedName>
    <definedName name="_xlnm.Print_Titles">#N/A</definedName>
    <definedName name="Títulos_a_imprimir_IM" localSheetId="14">#REF!</definedName>
    <definedName name="Títulos_a_imprimir_IM" localSheetId="6">#REF!</definedName>
    <definedName name="Títulos_a_imprimir_IM" localSheetId="10">#REF!</definedName>
    <definedName name="Títulos_a_imprimir_IM" localSheetId="5">#REF!</definedName>
    <definedName name="Títulos_a_imprimir_IM" localSheetId="3">#REF!</definedName>
    <definedName name="Títulos_a_imprimir_IM" localSheetId="4">#REF!</definedName>
    <definedName name="Títulos_a_imprimir_IM">#REF!</definedName>
    <definedName name="Tomacorriente_Doble" localSheetId="14">'[19]LISTADO DE MATERIALES Y EQUIPOS'!$B$114</definedName>
    <definedName name="Tomacorriente_Doble" localSheetId="10">'[20]LISTADO DE MATERIALES Y EQUIPOS'!$B$114</definedName>
    <definedName name="Tomacorriente_Doble">'[21]LISTADO DE MATERIALES Y EQUIPOS'!$B$114</definedName>
    <definedName name="TORNILLO_PARA_ESTRUCTURAS_7_X_7_16" localSheetId="14">'[19]LISTADO DE MATERIALES Y EQUIPOS'!$B$104</definedName>
    <definedName name="TORNILLO_PARA_ESTRUCTURAS_7_X_7_16" localSheetId="10">'[20]LISTADO DE MATERIALES Y EQUIPOS'!$B$104</definedName>
    <definedName name="TORNILLO_PARA_ESTRUCTURAS_7_X_7_16">'[21]LISTADO DE MATERIALES Y EQUIPOS'!$B$104</definedName>
    <definedName name="TORNILLO_PARA_LAMINAS_6_X_1" localSheetId="14">'[19]LISTADO DE MATERIALES Y EQUIPOS'!$B$103</definedName>
    <definedName name="TORNILLO_PARA_LAMINAS_6_X_1" localSheetId="10">'[20]LISTADO DE MATERIALES Y EQUIPOS'!$B$103</definedName>
    <definedName name="TORNILLO_PARA_LAMINAS_6_X_1">'[21]LISTADO DE MATERIALES Y EQUIPOS'!$B$103</definedName>
    <definedName name="tortas" localSheetId="14" hidden="1">{"TAB1",#N/A,TRUE,"GENERAL";"TAB2",#N/A,TRUE,"GENERAL";"TAB3",#N/A,TRUE,"GENERAL";"TAB4",#N/A,TRUE,"GENERAL";"TAB5",#N/A,TRUE,"GENERAL"}</definedName>
    <definedName name="tortas" localSheetId="6" hidden="1">{"TAB1",#N/A,TRUE,"GENERAL";"TAB2",#N/A,TRUE,"GENERAL";"TAB3",#N/A,TRUE,"GENERAL";"TAB4",#N/A,TRUE,"GENERAL";"TAB5",#N/A,TRUE,"GENERAL"}</definedName>
    <definedName name="tortas" localSheetId="10" hidden="1">{"TAB1",#N/A,TRUE,"GENERAL";"TAB2",#N/A,TRUE,"GENERAL";"TAB3",#N/A,TRUE,"GENERAL";"TAB4",#N/A,TRUE,"GENERAL";"TAB5",#N/A,TRUE,"GENERAL"}</definedName>
    <definedName name="tortas" hidden="1">{"TAB1",#N/A,TRUE,"GENERAL";"TAB2",#N/A,TRUE,"GENERAL";"TAB3",#N/A,TRUE,"GENERAL";"TAB4",#N/A,TRUE,"GENERAL";"TAB5",#N/A,TRUE,"GENERAL"}</definedName>
    <definedName name="tortas2" localSheetId="14" hidden="1">{"via1",#N/A,TRUE,"general";"via2",#N/A,TRUE,"general";"via3",#N/A,TRUE,"general"}</definedName>
    <definedName name="tortas2" localSheetId="6" hidden="1">{"via1",#N/A,TRUE,"general";"via2",#N/A,TRUE,"general";"via3",#N/A,TRUE,"general"}</definedName>
    <definedName name="tortas2" localSheetId="10" hidden="1">{"via1",#N/A,TRUE,"general";"via2",#N/A,TRUE,"general";"via3",#N/A,TRUE,"general"}</definedName>
    <definedName name="tortas2" hidden="1">{"via1",#N/A,TRUE,"general";"via2",#N/A,TRUE,"general";"via3",#N/A,TRUE,"general"}</definedName>
    <definedName name="TOTAL" localSheetId="14">#REF!</definedName>
    <definedName name="TOTAL" localSheetId="6">#REF!</definedName>
    <definedName name="TOTAL" localSheetId="10">#REF!</definedName>
    <definedName name="TOTAL" localSheetId="5">#REF!</definedName>
    <definedName name="TOTAL" localSheetId="3">#REF!</definedName>
    <definedName name="TOTAL" localSheetId="4">#REF!</definedName>
    <definedName name="TOTAL">#REF!</definedName>
    <definedName name="tr" localSheetId="14" hidden="1">{"TAB1",#N/A,TRUE,"GENERAL";"TAB2",#N/A,TRUE,"GENERAL";"TAB3",#N/A,TRUE,"GENERAL";"TAB4",#N/A,TRUE,"GENERAL";"TAB5",#N/A,TRUE,"GENERAL"}</definedName>
    <definedName name="tr" localSheetId="6" hidden="1">{"TAB1",#N/A,TRUE,"GENERAL";"TAB2",#N/A,TRUE,"GENERAL";"TAB3",#N/A,TRUE,"GENERAL";"TAB4",#N/A,TRUE,"GENERAL";"TAB5",#N/A,TRUE,"GENERAL"}</definedName>
    <definedName name="tr" localSheetId="10" hidden="1">{"TAB1",#N/A,TRUE,"GENERAL";"TAB2",#N/A,TRUE,"GENERAL";"TAB3",#N/A,TRUE,"GENERAL";"TAB4",#N/A,TRUE,"GENERAL";"TAB5",#N/A,TRUE,"GENERAL"}</definedName>
    <definedName name="tr" hidden="1">{"TAB1",#N/A,TRUE,"GENERAL";"TAB2",#N/A,TRUE,"GENERAL";"TAB3",#N/A,TRUE,"GENERAL";"TAB4",#N/A,TRUE,"GENERAL";"TAB5",#N/A,TRUE,"GENERAL"}</definedName>
    <definedName name="TRAT" localSheetId="14">[79]desmonte!$E$48</definedName>
    <definedName name="TRAT" localSheetId="10">[80]desmonte!$E$48</definedName>
    <definedName name="TRAT">[81]desmonte!$E$48</definedName>
    <definedName name="trest" localSheetId="14" hidden="1">{"TAB1",#N/A,TRUE,"GENERAL";"TAB2",#N/A,TRUE,"GENERAL";"TAB3",#N/A,TRUE,"GENERAL";"TAB4",#N/A,TRUE,"GENERAL";"TAB5",#N/A,TRUE,"GENERAL"}</definedName>
    <definedName name="trest" localSheetId="6" hidden="1">{"TAB1",#N/A,TRUE,"GENERAL";"TAB2",#N/A,TRUE,"GENERAL";"TAB3",#N/A,TRUE,"GENERAL";"TAB4",#N/A,TRUE,"GENERAL";"TAB5",#N/A,TRUE,"GENERAL"}</definedName>
    <definedName name="trest" localSheetId="10" hidden="1">{"TAB1",#N/A,TRUE,"GENERAL";"TAB2",#N/A,TRUE,"GENERAL";"TAB3",#N/A,TRUE,"GENERAL";"TAB4",#N/A,TRUE,"GENERAL";"TAB5",#N/A,TRUE,"GENERAL"}</definedName>
    <definedName name="trest" hidden="1">{"TAB1",#N/A,TRUE,"GENERAL";"TAB2",#N/A,TRUE,"GENERAL";"TAB3",#N/A,TRUE,"GENERAL";"TAB4",#N/A,TRUE,"GENERAL";"TAB5",#N/A,TRUE,"GENERAL"}</definedName>
    <definedName name="tret" localSheetId="14" hidden="1">{"TAB1",#N/A,TRUE,"GENERAL";"TAB2",#N/A,TRUE,"GENERAL";"TAB3",#N/A,TRUE,"GENERAL";"TAB4",#N/A,TRUE,"GENERAL";"TAB5",#N/A,TRUE,"GENERAL"}</definedName>
    <definedName name="tret" localSheetId="6" hidden="1">{"TAB1",#N/A,TRUE,"GENERAL";"TAB2",#N/A,TRUE,"GENERAL";"TAB3",#N/A,TRUE,"GENERAL";"TAB4",#N/A,TRUE,"GENERAL";"TAB5",#N/A,TRUE,"GENERAL"}</definedName>
    <definedName name="tret" localSheetId="10" hidden="1">{"TAB1",#N/A,TRUE,"GENERAL";"TAB2",#N/A,TRUE,"GENERAL";"TAB3",#N/A,TRUE,"GENERAL";"TAB4",#N/A,TRUE,"GENERAL";"TAB5",#N/A,TRUE,"GENERAL"}</definedName>
    <definedName name="tret" hidden="1">{"TAB1",#N/A,TRUE,"GENERAL";"TAB2",#N/A,TRUE,"GENERAL";"TAB3",#N/A,TRUE,"GENERAL";"TAB4",#N/A,TRUE,"GENERAL";"TAB5",#N/A,TRUE,"GENERAL"}</definedName>
    <definedName name="trh" localSheetId="14" hidden="1">{"via1",#N/A,TRUE,"general";"via2",#N/A,TRUE,"general";"via3",#N/A,TRUE,"general"}</definedName>
    <definedName name="trh" localSheetId="6" hidden="1">{"via1",#N/A,TRUE,"general";"via2",#N/A,TRUE,"general";"via3",#N/A,TRUE,"general"}</definedName>
    <definedName name="trh" localSheetId="10" hidden="1">{"via1",#N/A,TRUE,"general";"via2",#N/A,TRUE,"general";"via3",#N/A,TRUE,"general"}</definedName>
    <definedName name="trh" hidden="1">{"via1",#N/A,TRUE,"general";"via2",#N/A,TRUE,"general";"via3",#N/A,TRUE,"general"}</definedName>
    <definedName name="trhfh" localSheetId="14" hidden="1">{"via1",#N/A,TRUE,"general";"via2",#N/A,TRUE,"general";"via3",#N/A,TRUE,"general"}</definedName>
    <definedName name="trhfh" localSheetId="6" hidden="1">{"via1",#N/A,TRUE,"general";"via2",#N/A,TRUE,"general";"via3",#N/A,TRUE,"general"}</definedName>
    <definedName name="trhfh" localSheetId="10" hidden="1">{"via1",#N/A,TRUE,"general";"via2",#N/A,TRUE,"general";"via3",#N/A,TRUE,"general"}</definedName>
    <definedName name="trhfh" hidden="1">{"via1",#N/A,TRUE,"general";"via2",#N/A,TRUE,"general";"via3",#N/A,TRUE,"general"}</definedName>
    <definedName name="trjfgjh" localSheetId="14" hidden="1">{"via1",#N/A,TRUE,"general";"via2",#N/A,TRUE,"general";"via3",#N/A,TRUE,"general"}</definedName>
    <definedName name="trjfgjh" localSheetId="6" hidden="1">{"via1",#N/A,TRUE,"general";"via2",#N/A,TRUE,"general";"via3",#N/A,TRUE,"general"}</definedName>
    <definedName name="trjfgjh" localSheetId="10" hidden="1">{"via1",#N/A,TRUE,"general";"via2",#N/A,TRUE,"general";"via3",#N/A,TRUE,"general"}</definedName>
    <definedName name="trjfgjh" hidden="1">{"via1",#N/A,TRUE,"general";"via2",#N/A,TRUE,"general";"via3",#N/A,TRUE,"general"}</definedName>
    <definedName name="tru" localSheetId="14" hidden="1">{"via1",#N/A,TRUE,"general";"via2",#N/A,TRUE,"general";"via3",#N/A,TRUE,"general"}</definedName>
    <definedName name="tru" localSheetId="6" hidden="1">{"via1",#N/A,TRUE,"general";"via2",#N/A,TRUE,"general";"via3",#N/A,TRUE,"general"}</definedName>
    <definedName name="tru" localSheetId="10" hidden="1">{"via1",#N/A,TRUE,"general";"via2",#N/A,TRUE,"general";"via3",#N/A,TRUE,"general"}</definedName>
    <definedName name="tru" hidden="1">{"via1",#N/A,TRUE,"general";"via2",#N/A,TRUE,"general";"via3",#N/A,TRUE,"general"}</definedName>
    <definedName name="truds" localSheetId="14" hidden="1">{"via1",#N/A,TRUE,"general";"via2",#N/A,TRUE,"general";"via3",#N/A,TRUE,"general"}</definedName>
    <definedName name="truds" localSheetId="6" hidden="1">{"via1",#N/A,TRUE,"general";"via2",#N/A,TRUE,"general";"via3",#N/A,TRUE,"general"}</definedName>
    <definedName name="truds" localSheetId="10" hidden="1">{"via1",#N/A,TRUE,"general";"via2",#N/A,TRUE,"general";"via3",#N/A,TRUE,"general"}</definedName>
    <definedName name="truds" hidden="1">{"via1",#N/A,TRUE,"general";"via2",#N/A,TRUE,"general";"via3",#N/A,TRUE,"general"}</definedName>
    <definedName name="trutu" localSheetId="14" hidden="1">{"via1",#N/A,TRUE,"general";"via2",#N/A,TRUE,"general";"via3",#N/A,TRUE,"general"}</definedName>
    <definedName name="trutu" localSheetId="6" hidden="1">{"via1",#N/A,TRUE,"general";"via2",#N/A,TRUE,"general";"via3",#N/A,TRUE,"general"}</definedName>
    <definedName name="trutu" localSheetId="10" hidden="1">{"via1",#N/A,TRUE,"general";"via2",#N/A,TRUE,"general";"via3",#N/A,TRUE,"general"}</definedName>
    <definedName name="trutu" hidden="1">{"via1",#N/A,TRUE,"general";"via2",#N/A,TRUE,"general";"via3",#N/A,TRUE,"general"}</definedName>
    <definedName name="trydfg" localSheetId="14" hidden="1">{"via1",#N/A,TRUE,"general";"via2",#N/A,TRUE,"general";"via3",#N/A,TRUE,"general"}</definedName>
    <definedName name="trydfg" localSheetId="6" hidden="1">{"via1",#N/A,TRUE,"general";"via2",#N/A,TRUE,"general";"via3",#N/A,TRUE,"general"}</definedName>
    <definedName name="trydfg" localSheetId="10" hidden="1">{"via1",#N/A,TRUE,"general";"via2",#N/A,TRUE,"general";"via3",#N/A,TRUE,"general"}</definedName>
    <definedName name="trydfg" hidden="1">{"via1",#N/A,TRUE,"general";"via2",#N/A,TRUE,"general";"via3",#N/A,TRUE,"general"}</definedName>
    <definedName name="trydtrygf" localSheetId="14" hidden="1">{"via1",#N/A,TRUE,"general";"via2",#N/A,TRUE,"general";"via3",#N/A,TRUE,"general"}</definedName>
    <definedName name="trydtrygf" localSheetId="6" hidden="1">{"via1",#N/A,TRUE,"general";"via2",#N/A,TRUE,"general";"via3",#N/A,TRUE,"general"}</definedName>
    <definedName name="trydtrygf" localSheetId="10" hidden="1">{"via1",#N/A,TRUE,"general";"via2",#N/A,TRUE,"general";"via3",#N/A,TRUE,"general"}</definedName>
    <definedName name="trydtrygf" hidden="1">{"via1",#N/A,TRUE,"general";"via2",#N/A,TRUE,"general";"via3",#N/A,TRUE,"general"}</definedName>
    <definedName name="tryery" localSheetId="14" hidden="1">{"TAB1",#N/A,TRUE,"GENERAL";"TAB2",#N/A,TRUE,"GENERAL";"TAB3",#N/A,TRUE,"GENERAL";"TAB4",#N/A,TRUE,"GENERAL";"TAB5",#N/A,TRUE,"GENERAL"}</definedName>
    <definedName name="tryery" localSheetId="6" hidden="1">{"TAB1",#N/A,TRUE,"GENERAL";"TAB2",#N/A,TRUE,"GENERAL";"TAB3",#N/A,TRUE,"GENERAL";"TAB4",#N/A,TRUE,"GENERAL";"TAB5",#N/A,TRUE,"GENERAL"}</definedName>
    <definedName name="tryery" localSheetId="10" hidden="1">{"TAB1",#N/A,TRUE,"GENERAL";"TAB2",#N/A,TRUE,"GENERAL";"TAB3",#N/A,TRUE,"GENERAL";"TAB4",#N/A,TRUE,"GENERAL";"TAB5",#N/A,TRUE,"GENERAL"}</definedName>
    <definedName name="tryery" hidden="1">{"TAB1",#N/A,TRUE,"GENERAL";"TAB2",#N/A,TRUE,"GENERAL";"TAB3",#N/A,TRUE,"GENERAL";"TAB4",#N/A,TRUE,"GENERAL";"TAB5",#N/A,TRUE,"GENERAL"}</definedName>
    <definedName name="tryi6" localSheetId="14" hidden="1">{"TAB1",#N/A,TRUE,"GENERAL";"TAB2",#N/A,TRUE,"GENERAL";"TAB3",#N/A,TRUE,"GENERAL";"TAB4",#N/A,TRUE,"GENERAL";"TAB5",#N/A,TRUE,"GENERAL"}</definedName>
    <definedName name="tryi6" localSheetId="6" hidden="1">{"TAB1",#N/A,TRUE,"GENERAL";"TAB2",#N/A,TRUE,"GENERAL";"TAB3",#N/A,TRUE,"GENERAL";"TAB4",#N/A,TRUE,"GENERAL";"TAB5",#N/A,TRUE,"GENERAL"}</definedName>
    <definedName name="tryi6" localSheetId="10" hidden="1">{"TAB1",#N/A,TRUE,"GENERAL";"TAB2",#N/A,TRUE,"GENERAL";"TAB3",#N/A,TRUE,"GENERAL";"TAB4",#N/A,TRUE,"GENERAL";"TAB5",#N/A,TRUE,"GENERAL"}</definedName>
    <definedName name="tryi6" hidden="1">{"TAB1",#N/A,TRUE,"GENERAL";"TAB2",#N/A,TRUE,"GENERAL";"TAB3",#N/A,TRUE,"GENERAL";"TAB4",#N/A,TRUE,"GENERAL";"TAB5",#N/A,TRUE,"GENERAL"}</definedName>
    <definedName name="tryrth" localSheetId="14" hidden="1">{"via1",#N/A,TRUE,"general";"via2",#N/A,TRUE,"general";"via3",#N/A,TRUE,"general"}</definedName>
    <definedName name="tryrth" localSheetId="6" hidden="1">{"via1",#N/A,TRUE,"general";"via2",#N/A,TRUE,"general";"via3",#N/A,TRUE,"general"}</definedName>
    <definedName name="tryrth" localSheetId="10" hidden="1">{"via1",#N/A,TRUE,"general";"via2",#N/A,TRUE,"general";"via3",#N/A,TRUE,"general"}</definedName>
    <definedName name="tryrth" hidden="1">{"via1",#N/A,TRUE,"general";"via2",#N/A,TRUE,"general";"via3",#N/A,TRUE,"general"}</definedName>
    <definedName name="tsert" localSheetId="14" hidden="1">{"TAB1",#N/A,TRUE,"GENERAL";"TAB2",#N/A,TRUE,"GENERAL";"TAB3",#N/A,TRUE,"GENERAL";"TAB4",#N/A,TRUE,"GENERAL";"TAB5",#N/A,TRUE,"GENERAL"}</definedName>
    <definedName name="tsert" localSheetId="6" hidden="1">{"TAB1",#N/A,TRUE,"GENERAL";"TAB2",#N/A,TRUE,"GENERAL";"TAB3",#N/A,TRUE,"GENERAL";"TAB4",#N/A,TRUE,"GENERAL";"TAB5",#N/A,TRUE,"GENERAL"}</definedName>
    <definedName name="tsert" localSheetId="10" hidden="1">{"TAB1",#N/A,TRUE,"GENERAL";"TAB2",#N/A,TRUE,"GENERAL";"TAB3",#N/A,TRUE,"GENERAL";"TAB4",#N/A,TRUE,"GENERAL";"TAB5",#N/A,TRUE,"GENERAL"}</definedName>
    <definedName name="tsert" hidden="1">{"TAB1",#N/A,TRUE,"GENERAL";"TAB2",#N/A,TRUE,"GENERAL";"TAB3",#N/A,TRUE,"GENERAL";"TAB4",#N/A,TRUE,"GENERAL";"TAB5",#N/A,TRUE,"GENERAL"}</definedName>
    <definedName name="TtCD" localSheetId="14">#REF!</definedName>
    <definedName name="TtCD" localSheetId="6">#REF!</definedName>
    <definedName name="TtCD" localSheetId="10">#REF!</definedName>
    <definedName name="TtCD" localSheetId="5">#REF!</definedName>
    <definedName name="TtCD" localSheetId="3">#REF!</definedName>
    <definedName name="TtCD" localSheetId="4">#REF!</definedName>
    <definedName name="TtCD">#REF!</definedName>
    <definedName name="TTR" localSheetId="14" hidden="1">{"via1",#N/A,TRUE,"general";"via2",#N/A,TRUE,"general";"via3",#N/A,TRUE,"general"}</definedName>
    <definedName name="TTR" localSheetId="6" hidden="1">{"via1",#N/A,TRUE,"general";"via2",#N/A,TRUE,"general";"via3",#N/A,TRUE,"general"}</definedName>
    <definedName name="TTR" localSheetId="10" hidden="1">{"via1",#N/A,TRUE,"general";"via2",#N/A,TRUE,"general";"via3",#N/A,TRUE,"general"}</definedName>
    <definedName name="TTR" hidden="1">{"via1",#N/A,TRUE,"general";"via2",#N/A,TRUE,"general";"via3",#N/A,TRUE,"general"}</definedName>
    <definedName name="ttrff" localSheetId="14" hidden="1">{"via1",#N/A,TRUE,"general";"via2",#N/A,TRUE,"general";"via3",#N/A,TRUE,"general"}</definedName>
    <definedName name="ttrff" localSheetId="6" hidden="1">{"via1",#N/A,TRUE,"general";"via2",#N/A,TRUE,"general";"via3",#N/A,TRUE,"general"}</definedName>
    <definedName name="ttrff" localSheetId="10" hidden="1">{"via1",#N/A,TRUE,"general";"via2",#N/A,TRUE,"general";"via3",#N/A,TRUE,"general"}</definedName>
    <definedName name="ttrff" hidden="1">{"via1",#N/A,TRUE,"general";"via2",#N/A,TRUE,"general";"via3",#N/A,TRUE,"general"}</definedName>
    <definedName name="ttt" localSheetId="14" hidden="1">{"TAB1",#N/A,TRUE,"GENERAL";"TAB2",#N/A,TRUE,"GENERAL";"TAB3",#N/A,TRUE,"GENERAL";"TAB4",#N/A,TRUE,"GENERAL";"TAB5",#N/A,TRUE,"GENERAL"}</definedName>
    <definedName name="ttt" localSheetId="6" hidden="1">{"TAB1",#N/A,TRUE,"GENERAL";"TAB2",#N/A,TRUE,"GENERAL";"TAB3",#N/A,TRUE,"GENERAL";"TAB4",#N/A,TRUE,"GENERAL";"TAB5",#N/A,TRUE,"GENERAL"}</definedName>
    <definedName name="ttt" localSheetId="10" hidden="1">{"TAB1",#N/A,TRUE,"GENERAL";"TAB2",#N/A,TRUE,"GENERAL";"TAB3",#N/A,TRUE,"GENERAL";"TAB4",#N/A,TRUE,"GENERAL";"TAB5",#N/A,TRUE,"GENERAL"}</definedName>
    <definedName name="ttt" hidden="1">{"TAB1",#N/A,TRUE,"GENERAL";"TAB2",#N/A,TRUE,"GENERAL";"TAB3",#N/A,TRUE,"GENERAL";"TAB4",#N/A,TRUE,"GENERAL";"TAB5",#N/A,TRUE,"GENERAL"}</definedName>
    <definedName name="tttt7" localSheetId="14" hidden="1">{"via1",#N/A,TRUE,"general";"via2",#N/A,TRUE,"general";"via3",#N/A,TRUE,"general"}</definedName>
    <definedName name="tttt7" localSheetId="6" hidden="1">{"via1",#N/A,TRUE,"general";"via2",#N/A,TRUE,"general";"via3",#N/A,TRUE,"general"}</definedName>
    <definedName name="tttt7" localSheetId="10" hidden="1">{"via1",#N/A,TRUE,"general";"via2",#N/A,TRUE,"general";"via3",#N/A,TRUE,"general"}</definedName>
    <definedName name="tttt7" hidden="1">{"via1",#N/A,TRUE,"general";"via2",#N/A,TRUE,"general";"via3",#N/A,TRUE,"general"}</definedName>
    <definedName name="tttthy" localSheetId="14" hidden="1">{"TAB1",#N/A,TRUE,"GENERAL";"TAB2",#N/A,TRUE,"GENERAL";"TAB3",#N/A,TRUE,"GENERAL";"TAB4",#N/A,TRUE,"GENERAL";"TAB5",#N/A,TRUE,"GENERAL"}</definedName>
    <definedName name="tttthy" localSheetId="6" hidden="1">{"TAB1",#N/A,TRUE,"GENERAL";"TAB2",#N/A,TRUE,"GENERAL";"TAB3",#N/A,TRUE,"GENERAL";"TAB4",#N/A,TRUE,"GENERAL";"TAB5",#N/A,TRUE,"GENERAL"}</definedName>
    <definedName name="tttthy" localSheetId="10" hidden="1">{"TAB1",#N/A,TRUE,"GENERAL";"TAB2",#N/A,TRUE,"GENERAL";"TAB3",#N/A,TRUE,"GENERAL";"TAB4",#N/A,TRUE,"GENERAL";"TAB5",#N/A,TRUE,"GENERAL"}</definedName>
    <definedName name="tttthy" hidden="1">{"TAB1",#N/A,TRUE,"GENERAL";"TAB2",#N/A,TRUE,"GENERAL";"TAB3",#N/A,TRUE,"GENERAL";"TAB4",#N/A,TRUE,"GENERAL";"TAB5",#N/A,TRUE,"GENERAL"}</definedName>
    <definedName name="ttttr" localSheetId="14" hidden="1">{"via1",#N/A,TRUE,"general";"via2",#N/A,TRUE,"general";"via3",#N/A,TRUE,"general"}</definedName>
    <definedName name="ttttr" localSheetId="6" hidden="1">{"via1",#N/A,TRUE,"general";"via2",#N/A,TRUE,"general";"via3",#N/A,TRUE,"general"}</definedName>
    <definedName name="ttttr" localSheetId="10" hidden="1">{"via1",#N/A,TRUE,"general";"via2",#N/A,TRUE,"general";"via3",#N/A,TRUE,"general"}</definedName>
    <definedName name="ttttr" hidden="1">{"via1",#N/A,TRUE,"general";"via2",#N/A,TRUE,"general";"via3",#N/A,TRUE,"general"}</definedName>
    <definedName name="ttttt" localSheetId="14" hidden="1">{"TAB1",#N/A,TRUE,"GENERAL";"TAB2",#N/A,TRUE,"GENERAL";"TAB3",#N/A,TRUE,"GENERAL";"TAB4",#N/A,TRUE,"GENERAL";"TAB5",#N/A,TRUE,"GENERAL"}</definedName>
    <definedName name="ttttt" localSheetId="6" hidden="1">{"TAB1",#N/A,TRUE,"GENERAL";"TAB2",#N/A,TRUE,"GENERAL";"TAB3",#N/A,TRUE,"GENERAL";"TAB4",#N/A,TRUE,"GENERAL";"TAB5",#N/A,TRUE,"GENERAL"}</definedName>
    <definedName name="ttttt" localSheetId="10" hidden="1">{"TAB1",#N/A,TRUE,"GENERAL";"TAB2",#N/A,TRUE,"GENERAL";"TAB3",#N/A,TRUE,"GENERAL";"TAB4",#N/A,TRUE,"GENERAL";"TAB5",#N/A,TRUE,"GENERAL"}</definedName>
    <definedName name="ttttt" hidden="1">{"TAB1",#N/A,TRUE,"GENERAL";"TAB2",#N/A,TRUE,"GENERAL";"TAB3",#N/A,TRUE,"GENERAL";"TAB4",#N/A,TRUE,"GENERAL";"TAB5",#N/A,TRUE,"GENERAL"}</definedName>
    <definedName name="tu" localSheetId="14" hidden="1">{"via1",#N/A,TRUE,"general";"via2",#N/A,TRUE,"general";"via3",#N/A,TRUE,"general"}</definedName>
    <definedName name="tu" localSheetId="6" hidden="1">{"via1",#N/A,TRUE,"general";"via2",#N/A,TRUE,"general";"via3",#N/A,TRUE,"general"}</definedName>
    <definedName name="tu" localSheetId="10" hidden="1">{"via1",#N/A,TRUE,"general";"via2",#N/A,TRUE,"general";"via3",#N/A,TRUE,"general"}</definedName>
    <definedName name="tu" hidden="1">{"via1",#N/A,TRUE,"general";"via2",#N/A,TRUE,"general";"via3",#N/A,TRUE,"general"}</definedName>
    <definedName name="tub" localSheetId="14">#REF!</definedName>
    <definedName name="tub" localSheetId="15">#REF!</definedName>
    <definedName name="tub" localSheetId="6">#REF!</definedName>
    <definedName name="TUB" localSheetId="10">'[82]SUB APU'!$A$1:$D$65536</definedName>
    <definedName name="tub" localSheetId="5">#REF!</definedName>
    <definedName name="tub" localSheetId="3">#REF!</definedName>
    <definedName name="tub" localSheetId="4">#REF!</definedName>
    <definedName name="tub">#REF!</definedName>
    <definedName name="TUBER" localSheetId="14">#REF!</definedName>
    <definedName name="TUBER" localSheetId="15">#REF!</definedName>
    <definedName name="TUBER" localSheetId="6">#REF!</definedName>
    <definedName name="TUBER" localSheetId="10">#REF!</definedName>
    <definedName name="TUBER" localSheetId="5">#REF!</definedName>
    <definedName name="TUBER" localSheetId="3">#REF!</definedName>
    <definedName name="TUBER" localSheetId="4">#REF!</definedName>
    <definedName name="TUBER">#REF!</definedName>
    <definedName name="tuberia" localSheetId="14">#REF!</definedName>
    <definedName name="tuberia" localSheetId="15">#REF!</definedName>
    <definedName name="tuberia" localSheetId="6">#REF!</definedName>
    <definedName name="tuberia" localSheetId="10">#REF!</definedName>
    <definedName name="tuberia" localSheetId="5">#REF!</definedName>
    <definedName name="tuberia" localSheetId="3">#REF!</definedName>
    <definedName name="tuberia" localSheetId="4">#REF!</definedName>
    <definedName name="tuberia">#REF!</definedName>
    <definedName name="Tuberia_Conduit_1_2" localSheetId="14">'[19]LISTADO DE MATERIALES Y EQUIPOS'!$B$72</definedName>
    <definedName name="Tuberia_Conduit_1_2" localSheetId="10">'[20]LISTADO DE MATERIALES Y EQUIPOS'!$B$72</definedName>
    <definedName name="Tuberia_Conduit_1_2">'[21]LISTADO DE MATERIALES Y EQUIPOS'!$B$72</definedName>
    <definedName name="Tuberia_Conduit_1_EMT" localSheetId="14">'[19]LISTADO DE MATERIALES Y EQUIPOS'!$B$79</definedName>
    <definedName name="Tuberia_Conduit_1_EMT" localSheetId="10">'[20]LISTADO DE MATERIALES Y EQUIPOS'!$B$79</definedName>
    <definedName name="Tuberia_Conduit_1_EMT">'[21]LISTADO DE MATERIALES Y EQUIPOS'!$B$79</definedName>
    <definedName name="tubfilapu" localSheetId="14">'[40]A. P. U.'!#REF!</definedName>
    <definedName name="tubfilapu" localSheetId="10">'[41]A. P. U.'!#REF!</definedName>
    <definedName name="tubfiltro" localSheetId="14">#REF!</definedName>
    <definedName name="tubfiltro" localSheetId="6">#REF!</definedName>
    <definedName name="tubfiltro" localSheetId="10">#REF!</definedName>
    <definedName name="tubfiltro" localSheetId="5">#REF!</definedName>
    <definedName name="tubfiltro" localSheetId="3">#REF!</definedName>
    <definedName name="tubfiltro" localSheetId="4">#REF!</definedName>
    <definedName name="tubfiltro">#REF!</definedName>
    <definedName name="Tubo_conduit_pvc_1" localSheetId="14">'[19]LISTADO DE MATERIALES Y EQUIPOS'!$B$121</definedName>
    <definedName name="Tubo_conduit_pvc_1" localSheetId="10">'[20]LISTADO DE MATERIALES Y EQUIPOS'!$B$121</definedName>
    <definedName name="Tubo_conduit_pvc_1">'[21]LISTADO DE MATERIALES Y EQUIPOS'!$B$121</definedName>
    <definedName name="tur" localSheetId="14" hidden="1">{"TAB1",#N/A,TRUE,"GENERAL";"TAB2",#N/A,TRUE,"GENERAL";"TAB3",#N/A,TRUE,"GENERAL";"TAB4",#N/A,TRUE,"GENERAL";"TAB5",#N/A,TRUE,"GENERAL"}</definedName>
    <definedName name="tur" localSheetId="6" hidden="1">{"TAB1",#N/A,TRUE,"GENERAL";"TAB2",#N/A,TRUE,"GENERAL";"TAB3",#N/A,TRUE,"GENERAL";"TAB4",#N/A,TRUE,"GENERAL";"TAB5",#N/A,TRUE,"GENERAL"}</definedName>
    <definedName name="tur" localSheetId="10" hidden="1">{"TAB1",#N/A,TRUE,"GENERAL";"TAB2",#N/A,TRUE,"GENERAL";"TAB3",#N/A,TRUE,"GENERAL";"TAB4",#N/A,TRUE,"GENERAL";"TAB5",#N/A,TRUE,"GENERAL"}</definedName>
    <definedName name="tur" hidden="1">{"TAB1",#N/A,TRUE,"GENERAL";"TAB2",#N/A,TRUE,"GENERAL";"TAB3",#N/A,TRUE,"GENERAL";"TAB4",#N/A,TRUE,"GENERAL";"TAB5",#N/A,TRUE,"GENERAL"}</definedName>
    <definedName name="turu" localSheetId="14" hidden="1">{"TAB1",#N/A,TRUE,"GENERAL";"TAB2",#N/A,TRUE,"GENERAL";"TAB3",#N/A,TRUE,"GENERAL";"TAB4",#N/A,TRUE,"GENERAL";"TAB5",#N/A,TRUE,"GENERAL"}</definedName>
    <definedName name="turu" localSheetId="6" hidden="1">{"TAB1",#N/A,TRUE,"GENERAL";"TAB2",#N/A,TRUE,"GENERAL";"TAB3",#N/A,TRUE,"GENERAL";"TAB4",#N/A,TRUE,"GENERAL";"TAB5",#N/A,TRUE,"GENERAL"}</definedName>
    <definedName name="turu" localSheetId="10" hidden="1">{"TAB1",#N/A,TRUE,"GENERAL";"TAB2",#N/A,TRUE,"GENERAL";"TAB3",#N/A,TRUE,"GENERAL";"TAB4",#N/A,TRUE,"GENERAL";"TAB5",#N/A,TRUE,"GENERAL"}</definedName>
    <definedName name="turu" hidden="1">{"TAB1",#N/A,TRUE,"GENERAL";"TAB2",#N/A,TRUE,"GENERAL";"TAB3",#N/A,TRUE,"GENERAL";"TAB4",#N/A,TRUE,"GENERAL";"TAB5",#N/A,TRUE,"GENERAL"}</definedName>
    <definedName name="tuya" localSheetId="14">#REF!</definedName>
    <definedName name="tuya" localSheetId="15">#REF!</definedName>
    <definedName name="tuya" localSheetId="6">#REF!</definedName>
    <definedName name="tuya" localSheetId="10">#REF!</definedName>
    <definedName name="tuya" localSheetId="5">#REF!</definedName>
    <definedName name="tuya" localSheetId="3">#REF!</definedName>
    <definedName name="tuya" localSheetId="4">#REF!</definedName>
    <definedName name="tuya">#REF!</definedName>
    <definedName name="twer" localSheetId="14" hidden="1">{"TAB1",#N/A,TRUE,"GENERAL";"TAB2",#N/A,TRUE,"GENERAL";"TAB3",#N/A,TRUE,"GENERAL";"TAB4",#N/A,TRUE,"GENERAL";"TAB5",#N/A,TRUE,"GENERAL"}</definedName>
    <definedName name="twer" localSheetId="6" hidden="1">{"TAB1",#N/A,TRUE,"GENERAL";"TAB2",#N/A,TRUE,"GENERAL";"TAB3",#N/A,TRUE,"GENERAL";"TAB4",#N/A,TRUE,"GENERAL";"TAB5",#N/A,TRUE,"GENERAL"}</definedName>
    <definedName name="twer" localSheetId="10" hidden="1">{"TAB1",#N/A,TRUE,"GENERAL";"TAB2",#N/A,TRUE,"GENERAL";"TAB3",#N/A,TRUE,"GENERAL";"TAB4",#N/A,TRUE,"GENERAL";"TAB5",#N/A,TRUE,"GENERAL"}</definedName>
    <definedName name="twer" hidden="1">{"TAB1",#N/A,TRUE,"GENERAL";"TAB2",#N/A,TRUE,"GENERAL";"TAB3",#N/A,TRUE,"GENERAL";"TAB4",#N/A,TRUE,"GENERAL";"TAB5",#N/A,TRUE,"GENERAL"}</definedName>
    <definedName name="twet" localSheetId="14" hidden="1">{"TAB1",#N/A,TRUE,"GENERAL";"TAB2",#N/A,TRUE,"GENERAL";"TAB3",#N/A,TRUE,"GENERAL";"TAB4",#N/A,TRUE,"GENERAL";"TAB5",#N/A,TRUE,"GENERAL"}</definedName>
    <definedName name="twet" localSheetId="6" hidden="1">{"TAB1",#N/A,TRUE,"GENERAL";"TAB2",#N/A,TRUE,"GENERAL";"TAB3",#N/A,TRUE,"GENERAL";"TAB4",#N/A,TRUE,"GENERAL";"TAB5",#N/A,TRUE,"GENERAL"}</definedName>
    <definedName name="twet" localSheetId="10" hidden="1">{"TAB1",#N/A,TRUE,"GENERAL";"TAB2",#N/A,TRUE,"GENERAL";"TAB3",#N/A,TRUE,"GENERAL";"TAB4",#N/A,TRUE,"GENERAL";"TAB5",#N/A,TRUE,"GENERAL"}</definedName>
    <definedName name="twet" hidden="1">{"TAB1",#N/A,TRUE,"GENERAL";"TAB2",#N/A,TRUE,"GENERAL";"TAB3",#N/A,TRUE,"GENERAL";"TAB4",#N/A,TRUE,"GENERAL";"TAB5",#N/A,TRUE,"GENERAL"}</definedName>
    <definedName name="ty" localSheetId="14" hidden="1">{"via1",#N/A,TRUE,"general";"via2",#N/A,TRUE,"general";"via3",#N/A,TRUE,"general"}</definedName>
    <definedName name="ty" localSheetId="6" hidden="1">{"via1",#N/A,TRUE,"general";"via2",#N/A,TRUE,"general";"via3",#N/A,TRUE,"general"}</definedName>
    <definedName name="ty" localSheetId="10" hidden="1">{"via1",#N/A,TRUE,"general";"via2",#N/A,TRUE,"general";"via3",#N/A,TRUE,"general"}</definedName>
    <definedName name="ty" hidden="1">{"via1",#N/A,TRUE,"general";"via2",#N/A,TRUE,"general";"via3",#N/A,TRUE,"general"}</definedName>
    <definedName name="tyery" localSheetId="14" hidden="1">{"via1",#N/A,TRUE,"general";"via2",#N/A,TRUE,"general";"via3",#N/A,TRUE,"general"}</definedName>
    <definedName name="tyery" localSheetId="6" hidden="1">{"via1",#N/A,TRUE,"general";"via2",#N/A,TRUE,"general";"via3",#N/A,TRUE,"general"}</definedName>
    <definedName name="tyery" localSheetId="10" hidden="1">{"via1",#N/A,TRUE,"general";"via2",#N/A,TRUE,"general";"via3",#N/A,TRUE,"general"}</definedName>
    <definedName name="tyery" hidden="1">{"via1",#N/A,TRUE,"general";"via2",#N/A,TRUE,"general";"via3",#N/A,TRUE,"general"}</definedName>
    <definedName name="tyj" localSheetId="14" hidden="1">{"TAB1",#N/A,TRUE,"GENERAL";"TAB2",#N/A,TRUE,"GENERAL";"TAB3",#N/A,TRUE,"GENERAL";"TAB4",#N/A,TRUE,"GENERAL";"TAB5",#N/A,TRUE,"GENERAL"}</definedName>
    <definedName name="tyj" localSheetId="6" hidden="1">{"TAB1",#N/A,TRUE,"GENERAL";"TAB2",#N/A,TRUE,"GENERAL";"TAB3",#N/A,TRUE,"GENERAL";"TAB4",#N/A,TRUE,"GENERAL";"TAB5",#N/A,TRUE,"GENERAL"}</definedName>
    <definedName name="tyj" localSheetId="10" hidden="1">{"TAB1",#N/A,TRUE,"GENERAL";"TAB2",#N/A,TRUE,"GENERAL";"TAB3",#N/A,TRUE,"GENERAL";"TAB4",#N/A,TRUE,"GENERAL";"TAB5",#N/A,TRUE,"GENERAL"}</definedName>
    <definedName name="tyj" hidden="1">{"TAB1",#N/A,TRUE,"GENERAL";"TAB2",#N/A,TRUE,"GENERAL";"TAB3",#N/A,TRUE,"GENERAL";"TAB4",#N/A,TRUE,"GENERAL";"TAB5",#N/A,TRUE,"GENERAL"}</definedName>
    <definedName name="tyjtyj" localSheetId="14" hidden="1">{"TAB1",#N/A,TRUE,"GENERAL";"TAB2",#N/A,TRUE,"GENERAL";"TAB3",#N/A,TRUE,"GENERAL";"TAB4",#N/A,TRUE,"GENERAL";"TAB5",#N/A,TRUE,"GENERAL"}</definedName>
    <definedName name="tyjtyj" localSheetId="6" hidden="1">{"TAB1",#N/A,TRUE,"GENERAL";"TAB2",#N/A,TRUE,"GENERAL";"TAB3",#N/A,TRUE,"GENERAL";"TAB4",#N/A,TRUE,"GENERAL";"TAB5",#N/A,TRUE,"GENERAL"}</definedName>
    <definedName name="tyjtyj" localSheetId="10" hidden="1">{"TAB1",#N/A,TRUE,"GENERAL";"TAB2",#N/A,TRUE,"GENERAL";"TAB3",#N/A,TRUE,"GENERAL";"TAB4",#N/A,TRUE,"GENERAL";"TAB5",#N/A,TRUE,"GENERAL"}</definedName>
    <definedName name="tyjtyj" hidden="1">{"TAB1",#N/A,TRUE,"GENERAL";"TAB2",#N/A,TRUE,"GENERAL";"TAB3",#N/A,TRUE,"GENERAL";"TAB4",#N/A,TRUE,"GENERAL";"TAB5",#N/A,TRUE,"GENERAL"}</definedName>
    <definedName name="tyjytjuyjuy" localSheetId="14" hidden="1">{"TAB1",#N/A,TRUE,"GENERAL";"TAB2",#N/A,TRUE,"GENERAL";"TAB3",#N/A,TRUE,"GENERAL";"TAB4",#N/A,TRUE,"GENERAL";"TAB5",#N/A,TRUE,"GENERAL"}</definedName>
    <definedName name="tyjytjuyjuy" localSheetId="6" hidden="1">{"TAB1",#N/A,TRUE,"GENERAL";"TAB2",#N/A,TRUE,"GENERAL";"TAB3",#N/A,TRUE,"GENERAL";"TAB4",#N/A,TRUE,"GENERAL";"TAB5",#N/A,TRUE,"GENERAL"}</definedName>
    <definedName name="tyjytjuyjuy" localSheetId="10" hidden="1">{"TAB1",#N/A,TRUE,"GENERAL";"TAB2",#N/A,TRUE,"GENERAL";"TAB3",#N/A,TRUE,"GENERAL";"TAB4",#N/A,TRUE,"GENERAL";"TAB5",#N/A,TRUE,"GENERAL"}</definedName>
    <definedName name="tyjytjuyjuy" hidden="1">{"TAB1",#N/A,TRUE,"GENERAL";"TAB2",#N/A,TRUE,"GENERAL";"TAB3",#N/A,TRUE,"GENERAL";"TAB4",#N/A,TRUE,"GENERAL";"TAB5",#N/A,TRUE,"GENERAL"}</definedName>
    <definedName name="tyk" localSheetId="14" hidden="1">{"via1",#N/A,TRUE,"general";"via2",#N/A,TRUE,"general";"via3",#N/A,TRUE,"general"}</definedName>
    <definedName name="tyk" localSheetId="6" hidden="1">{"via1",#N/A,TRUE,"general";"via2",#N/A,TRUE,"general";"via3",#N/A,TRUE,"general"}</definedName>
    <definedName name="tyk" localSheetId="10" hidden="1">{"via1",#N/A,TRUE,"general";"via2",#N/A,TRUE,"general";"via3",#N/A,TRUE,"general"}</definedName>
    <definedName name="tyk" hidden="1">{"via1",#N/A,TRUE,"general";"via2",#N/A,TRUE,"general";"via3",#N/A,TRUE,"general"}</definedName>
    <definedName name="tym" localSheetId="14" hidden="1">{"via1",#N/A,TRUE,"general";"via2",#N/A,TRUE,"general";"via3",#N/A,TRUE,"general"}</definedName>
    <definedName name="tym" localSheetId="6" hidden="1">{"via1",#N/A,TRUE,"general";"via2",#N/A,TRUE,"general";"via3",#N/A,TRUE,"general"}</definedName>
    <definedName name="tym" localSheetId="10" hidden="1">{"via1",#N/A,TRUE,"general";"via2",#N/A,TRUE,"general";"via3",#N/A,TRUE,"general"}</definedName>
    <definedName name="tym" hidden="1">{"via1",#N/A,TRUE,"general";"via2",#N/A,TRUE,"general";"via3",#N/A,TRUE,"general"}</definedName>
    <definedName name="tyr" localSheetId="14" hidden="1">{"via1",#N/A,TRUE,"general";"via2",#N/A,TRUE,"general";"via3",#N/A,TRUE,"general"}</definedName>
    <definedName name="tyr" localSheetId="6" hidden="1">{"via1",#N/A,TRUE,"general";"via2",#N/A,TRUE,"general";"via3",#N/A,TRUE,"general"}</definedName>
    <definedName name="tyr" localSheetId="10" hidden="1">{"via1",#N/A,TRUE,"general";"via2",#N/A,TRUE,"general";"via3",#N/A,TRUE,"general"}</definedName>
    <definedName name="tyr" hidden="1">{"via1",#N/A,TRUE,"general";"via2",#N/A,TRUE,"general";"via3",#N/A,TRUE,"general"}</definedName>
    <definedName name="tytgfhgfh" localSheetId="14" hidden="1">{"TAB1",#N/A,TRUE,"GENERAL";"TAB2",#N/A,TRUE,"GENERAL";"TAB3",#N/A,TRUE,"GENERAL";"TAB4",#N/A,TRUE,"GENERAL";"TAB5",#N/A,TRUE,"GENERAL"}</definedName>
    <definedName name="tytgfhgfh" localSheetId="6" hidden="1">{"TAB1",#N/A,TRUE,"GENERAL";"TAB2",#N/A,TRUE,"GENERAL";"TAB3",#N/A,TRUE,"GENERAL";"TAB4",#N/A,TRUE,"GENERAL";"TAB5",#N/A,TRUE,"GENERAL"}</definedName>
    <definedName name="tytgfhgfh" localSheetId="10" hidden="1">{"TAB1",#N/A,TRUE,"GENERAL";"TAB2",#N/A,TRUE,"GENERAL";"TAB3",#N/A,TRUE,"GENERAL";"TAB4",#N/A,TRUE,"GENERAL";"TAB5",#N/A,TRUE,"GENERAL"}</definedName>
    <definedName name="tytgfhgfh" hidden="1">{"TAB1",#N/A,TRUE,"GENERAL";"TAB2",#N/A,TRUE,"GENERAL";"TAB3",#N/A,TRUE,"GENERAL";"TAB4",#N/A,TRUE,"GENERAL";"TAB5",#N/A,TRUE,"GENERAL"}</definedName>
    <definedName name="tyty" localSheetId="14" hidden="1">{"TAB1",#N/A,TRUE,"GENERAL";"TAB2",#N/A,TRUE,"GENERAL";"TAB3",#N/A,TRUE,"GENERAL";"TAB4",#N/A,TRUE,"GENERAL";"TAB5",#N/A,TRUE,"GENERAL"}</definedName>
    <definedName name="tyty" localSheetId="6" hidden="1">{"TAB1",#N/A,TRUE,"GENERAL";"TAB2",#N/A,TRUE,"GENERAL";"TAB3",#N/A,TRUE,"GENERAL";"TAB4",#N/A,TRUE,"GENERAL";"TAB5",#N/A,TRUE,"GENERAL"}</definedName>
    <definedName name="tyty" localSheetId="10" hidden="1">{"TAB1",#N/A,TRUE,"GENERAL";"TAB2",#N/A,TRUE,"GENERAL";"TAB3",#N/A,TRUE,"GENERAL";"TAB4",#N/A,TRUE,"GENERAL";"TAB5",#N/A,TRUE,"GENERAL"}</definedName>
    <definedName name="tyty" hidden="1">{"TAB1",#N/A,TRUE,"GENERAL";"TAB2",#N/A,TRUE,"GENERAL";"TAB3",#N/A,TRUE,"GENERAL";"TAB4",#N/A,TRUE,"GENERAL";"TAB5",#N/A,TRUE,"GENERAL"}</definedName>
    <definedName name="TYUIYI" localSheetId="14" hidden="1">{"TAB1",#N/A,TRUE,"GENERAL";"TAB2",#N/A,TRUE,"GENERAL";"TAB3",#N/A,TRUE,"GENERAL";"TAB4",#N/A,TRUE,"GENERAL";"TAB5",#N/A,TRUE,"GENERAL"}</definedName>
    <definedName name="TYUIYI" localSheetId="6" hidden="1">{"TAB1",#N/A,TRUE,"GENERAL";"TAB2",#N/A,TRUE,"GENERAL";"TAB3",#N/A,TRUE,"GENERAL";"TAB4",#N/A,TRUE,"GENERAL";"TAB5",#N/A,TRUE,"GENERAL"}</definedName>
    <definedName name="TYUIYI" localSheetId="10" hidden="1">{"TAB1",#N/A,TRUE,"GENERAL";"TAB2",#N/A,TRUE,"GENERAL";"TAB3",#N/A,TRUE,"GENERAL";"TAB4",#N/A,TRUE,"GENERAL";"TAB5",#N/A,TRUE,"GENERAL"}</definedName>
    <definedName name="TYUIYI" hidden="1">{"TAB1",#N/A,TRUE,"GENERAL";"TAB2",#N/A,TRUE,"GENERAL";"TAB3",#N/A,TRUE,"GENERAL";"TAB4",#N/A,TRUE,"GENERAL";"TAB5",#N/A,TRUE,"GENERAL"}</definedName>
    <definedName name="tyujh" localSheetId="14" hidden="1">{"TAB1",#N/A,TRUE,"GENERAL";"TAB2",#N/A,TRUE,"GENERAL";"TAB3",#N/A,TRUE,"GENERAL";"TAB4",#N/A,TRUE,"GENERAL";"TAB5",#N/A,TRUE,"GENERAL"}</definedName>
    <definedName name="tyujh" localSheetId="6" hidden="1">{"TAB1",#N/A,TRUE,"GENERAL";"TAB2",#N/A,TRUE,"GENERAL";"TAB3",#N/A,TRUE,"GENERAL";"TAB4",#N/A,TRUE,"GENERAL";"TAB5",#N/A,TRUE,"GENERAL"}</definedName>
    <definedName name="tyujh" localSheetId="10" hidden="1">{"TAB1",#N/A,TRUE,"GENERAL";"TAB2",#N/A,TRUE,"GENERAL";"TAB3",#N/A,TRUE,"GENERAL";"TAB4",#N/A,TRUE,"GENERAL";"TAB5",#N/A,TRUE,"GENERAL"}</definedName>
    <definedName name="tyujh" hidden="1">{"TAB1",#N/A,TRUE,"GENERAL";"TAB2",#N/A,TRUE,"GENERAL";"TAB3",#N/A,TRUE,"GENERAL";"TAB4",#N/A,TRUE,"GENERAL";"TAB5",#N/A,TRUE,"GENERAL"}</definedName>
    <definedName name="tyuty" localSheetId="14" hidden="1">{"TAB1",#N/A,TRUE,"GENERAL";"TAB2",#N/A,TRUE,"GENERAL";"TAB3",#N/A,TRUE,"GENERAL";"TAB4",#N/A,TRUE,"GENERAL";"TAB5",#N/A,TRUE,"GENERAL"}</definedName>
    <definedName name="tyuty" localSheetId="6" hidden="1">{"TAB1",#N/A,TRUE,"GENERAL";"TAB2",#N/A,TRUE,"GENERAL";"TAB3",#N/A,TRUE,"GENERAL";"TAB4",#N/A,TRUE,"GENERAL";"TAB5",#N/A,TRUE,"GENERAL"}</definedName>
    <definedName name="tyuty" localSheetId="10" hidden="1">{"TAB1",#N/A,TRUE,"GENERAL";"TAB2",#N/A,TRUE,"GENERAL";"TAB3",#N/A,TRUE,"GENERAL";"TAB4",#N/A,TRUE,"GENERAL";"TAB5",#N/A,TRUE,"GENERAL"}</definedName>
    <definedName name="tyuty" hidden="1">{"TAB1",#N/A,TRUE,"GENERAL";"TAB2",#N/A,TRUE,"GENERAL";"TAB3",#N/A,TRUE,"GENERAL";"TAB4",#N/A,TRUE,"GENERAL";"TAB5",#N/A,TRUE,"GENERAL"}</definedName>
    <definedName name="tyutyu" localSheetId="14" hidden="1">{"via1",#N/A,TRUE,"general";"via2",#N/A,TRUE,"general";"via3",#N/A,TRUE,"general"}</definedName>
    <definedName name="tyutyu" localSheetId="6" hidden="1">{"via1",#N/A,TRUE,"general";"via2",#N/A,TRUE,"general";"via3",#N/A,TRUE,"general"}</definedName>
    <definedName name="tyutyu" localSheetId="10" hidden="1">{"via1",#N/A,TRUE,"general";"via2",#N/A,TRUE,"general";"via3",#N/A,TRUE,"general"}</definedName>
    <definedName name="tyutyu" hidden="1">{"via1",#N/A,TRUE,"general";"via2",#N/A,TRUE,"general";"via3",#N/A,TRUE,"general"}</definedName>
    <definedName name="tyxg" localSheetId="14" hidden="1">{"via1",#N/A,TRUE,"general";"via2",#N/A,TRUE,"general";"via3",#N/A,TRUE,"general"}</definedName>
    <definedName name="tyxg" localSheetId="6" hidden="1">{"via1",#N/A,TRUE,"general";"via2",#N/A,TRUE,"general";"via3",#N/A,TRUE,"general"}</definedName>
    <definedName name="tyxg" localSheetId="10" hidden="1">{"via1",#N/A,TRUE,"general";"via2",#N/A,TRUE,"general";"via3",#N/A,TRUE,"general"}</definedName>
    <definedName name="tyxg" hidden="1">{"via1",#N/A,TRUE,"general";"via2",#N/A,TRUE,"general";"via3",#N/A,TRUE,"general"}</definedName>
    <definedName name="U" localSheetId="14">#REF!</definedName>
    <definedName name="U" localSheetId="6">#REF!</definedName>
    <definedName name="U" localSheetId="10">#REF!</definedName>
    <definedName name="U" localSheetId="5">#REF!</definedName>
    <definedName name="U" localSheetId="3">#REF!</definedName>
    <definedName name="U" localSheetId="4">#REF!</definedName>
    <definedName name="U">#REF!</definedName>
    <definedName name="u3u" localSheetId="14" hidden="1">{"TAB1",#N/A,TRUE,"GENERAL";"TAB2",#N/A,TRUE,"GENERAL";"TAB3",#N/A,TRUE,"GENERAL";"TAB4",#N/A,TRUE,"GENERAL";"TAB5",#N/A,TRUE,"GENERAL"}</definedName>
    <definedName name="u3u" localSheetId="6" hidden="1">{"TAB1",#N/A,TRUE,"GENERAL";"TAB2",#N/A,TRUE,"GENERAL";"TAB3",#N/A,TRUE,"GENERAL";"TAB4",#N/A,TRUE,"GENERAL";"TAB5",#N/A,TRUE,"GENERAL"}</definedName>
    <definedName name="u3u" localSheetId="10" hidden="1">{"TAB1",#N/A,TRUE,"GENERAL";"TAB2",#N/A,TRUE,"GENERAL";"TAB3",#N/A,TRUE,"GENERAL";"TAB4",#N/A,TRUE,"GENERAL";"TAB5",#N/A,TRUE,"GENERAL"}</definedName>
    <definedName name="u3u" hidden="1">{"TAB1",#N/A,TRUE,"GENERAL";"TAB2",#N/A,TRUE,"GENERAL";"TAB3",#N/A,TRUE,"GENERAL";"TAB4",#N/A,TRUE,"GENERAL";"TAB5",#N/A,TRUE,"GENERAL"}</definedName>
    <definedName name="u7u7" localSheetId="14" hidden="1">{"TAB1",#N/A,TRUE,"GENERAL";"TAB2",#N/A,TRUE,"GENERAL";"TAB3",#N/A,TRUE,"GENERAL";"TAB4",#N/A,TRUE,"GENERAL";"TAB5",#N/A,TRUE,"GENERAL"}</definedName>
    <definedName name="u7u7" localSheetId="6" hidden="1">{"TAB1",#N/A,TRUE,"GENERAL";"TAB2",#N/A,TRUE,"GENERAL";"TAB3",#N/A,TRUE,"GENERAL";"TAB4",#N/A,TRUE,"GENERAL";"TAB5",#N/A,TRUE,"GENERAL"}</definedName>
    <definedName name="u7u7" localSheetId="10" hidden="1">{"TAB1",#N/A,TRUE,"GENERAL";"TAB2",#N/A,TRUE,"GENERAL";"TAB3",#N/A,TRUE,"GENERAL";"TAB4",#N/A,TRUE,"GENERAL";"TAB5",#N/A,TRUE,"GENERAL"}</definedName>
    <definedName name="u7u7" hidden="1">{"TAB1",#N/A,TRUE,"GENERAL";"TAB2",#N/A,TRUE,"GENERAL";"TAB3",#N/A,TRUE,"GENERAL";"TAB4",#N/A,TRUE,"GENERAL";"TAB5",#N/A,TRUE,"GENERAL"}</definedName>
    <definedName name="ub" localSheetId="14">#REF!</definedName>
    <definedName name="ub" localSheetId="15">#REF!</definedName>
    <definedName name="ub" localSheetId="6">#REF!</definedName>
    <definedName name="ub" localSheetId="10">#REF!</definedName>
    <definedName name="ub" localSheetId="5">#REF!</definedName>
    <definedName name="ub" localSheetId="3">#REF!</definedName>
    <definedName name="ub" localSheetId="4">#REF!</definedName>
    <definedName name="ub">#REF!</definedName>
    <definedName name="Ubic" localSheetId="14">#REF!</definedName>
    <definedName name="Ubic" localSheetId="15">#REF!</definedName>
    <definedName name="Ubic" localSheetId="6">#REF!</definedName>
    <definedName name="Ubic" localSheetId="10">#REF!</definedName>
    <definedName name="Ubic" localSheetId="5">#REF!</definedName>
    <definedName name="Ubic" localSheetId="3">#REF!</definedName>
    <definedName name="Ubic" localSheetId="4">#REF!</definedName>
    <definedName name="Ubic">#REF!</definedName>
    <definedName name="Ubicación" localSheetId="14">#REF!</definedName>
    <definedName name="Ubicación" localSheetId="15">#REF!</definedName>
    <definedName name="Ubicación" localSheetId="6">#REF!</definedName>
    <definedName name="Ubicación" localSheetId="10">#REF!</definedName>
    <definedName name="Ubicación" localSheetId="5">#REF!</definedName>
    <definedName name="Ubicación" localSheetId="3">#REF!</definedName>
    <definedName name="Ubicación" localSheetId="4">#REF!</definedName>
    <definedName name="Ubicación">#REF!</definedName>
    <definedName name="UI" localSheetId="14" hidden="1">{"via1",#N/A,TRUE,"general";"via2",#N/A,TRUE,"general";"via3",#N/A,TRUE,"general"}</definedName>
    <definedName name="UI" localSheetId="6" hidden="1">{"via1",#N/A,TRUE,"general";"via2",#N/A,TRUE,"general";"via3",#N/A,TRUE,"general"}</definedName>
    <definedName name="UI" localSheetId="10" hidden="1">{"via1",#N/A,TRUE,"general";"via2",#N/A,TRUE,"general";"via3",#N/A,TRUE,"general"}</definedName>
    <definedName name="UI" hidden="1">{"via1",#N/A,TRUE,"general";"via2",#N/A,TRUE,"general";"via3",#N/A,TRUE,"general"}</definedName>
    <definedName name="uijhj" localSheetId="14" hidden="1">{"via1",#N/A,TRUE,"general";"via2",#N/A,TRUE,"general";"via3",#N/A,TRUE,"general"}</definedName>
    <definedName name="uijhj" localSheetId="6" hidden="1">{"via1",#N/A,TRUE,"general";"via2",#N/A,TRUE,"general";"via3",#N/A,TRUE,"general"}</definedName>
    <definedName name="uijhj" localSheetId="10" hidden="1">{"via1",#N/A,TRUE,"general";"via2",#N/A,TRUE,"general";"via3",#N/A,TRUE,"general"}</definedName>
    <definedName name="uijhj" hidden="1">{"via1",#N/A,TRUE,"general";"via2",#N/A,TRUE,"general";"via3",#N/A,TRUE,"general"}</definedName>
    <definedName name="uio" localSheetId="14" hidden="1">{"TAB1",#N/A,TRUE,"GENERAL";"TAB2",#N/A,TRUE,"GENERAL";"TAB3",#N/A,TRUE,"GENERAL";"TAB4",#N/A,TRUE,"GENERAL";"TAB5",#N/A,TRUE,"GENERAL"}</definedName>
    <definedName name="uio" localSheetId="6" hidden="1">{"TAB1",#N/A,TRUE,"GENERAL";"TAB2",#N/A,TRUE,"GENERAL";"TAB3",#N/A,TRUE,"GENERAL";"TAB4",#N/A,TRUE,"GENERAL";"TAB5",#N/A,TRUE,"GENERAL"}</definedName>
    <definedName name="uio" localSheetId="10" hidden="1">{"TAB1",#N/A,TRUE,"GENERAL";"TAB2",#N/A,TRUE,"GENERAL";"TAB3",#N/A,TRUE,"GENERAL";"TAB4",#N/A,TRUE,"GENERAL";"TAB5",#N/A,TRUE,"GENERAL"}</definedName>
    <definedName name="uio" hidden="1">{"TAB1",#N/A,TRUE,"GENERAL";"TAB2",#N/A,TRUE,"GENERAL";"TAB3",#N/A,TRUE,"GENERAL";"TAB4",#N/A,TRUE,"GENERAL";"TAB5",#N/A,TRUE,"GENERAL"}</definedName>
    <definedName name="uiou" localSheetId="14" hidden="1">{"TAB1",#N/A,TRUE,"GENERAL";"TAB2",#N/A,TRUE,"GENERAL";"TAB3",#N/A,TRUE,"GENERAL";"TAB4",#N/A,TRUE,"GENERAL";"TAB5",#N/A,TRUE,"GENERAL"}</definedName>
    <definedName name="uiou" localSheetId="6" hidden="1">{"TAB1",#N/A,TRUE,"GENERAL";"TAB2",#N/A,TRUE,"GENERAL";"TAB3",#N/A,TRUE,"GENERAL";"TAB4",#N/A,TRUE,"GENERAL";"TAB5",#N/A,TRUE,"GENERAL"}</definedName>
    <definedName name="uiou" localSheetId="10" hidden="1">{"TAB1",#N/A,TRUE,"GENERAL";"TAB2",#N/A,TRUE,"GENERAL";"TAB3",#N/A,TRUE,"GENERAL";"TAB4",#N/A,TRUE,"GENERAL";"TAB5",#N/A,TRUE,"GENERAL"}</definedName>
    <definedName name="uiou" hidden="1">{"TAB1",#N/A,TRUE,"GENERAL";"TAB2",#N/A,TRUE,"GENERAL";"TAB3",#N/A,TRUE,"GENERAL";"TAB4",#N/A,TRUE,"GENERAL";"TAB5",#N/A,TRUE,"GENERAL"}</definedName>
    <definedName name="uir" localSheetId="14" hidden="1">{"via1",#N/A,TRUE,"general";"via2",#N/A,TRUE,"general";"via3",#N/A,TRUE,"general"}</definedName>
    <definedName name="uir" localSheetId="6" hidden="1">{"via1",#N/A,TRUE,"general";"via2",#N/A,TRUE,"general";"via3",#N/A,TRUE,"general"}</definedName>
    <definedName name="uir" localSheetId="10" hidden="1">{"via1",#N/A,TRUE,"general";"via2",#N/A,TRUE,"general";"via3",#N/A,TRUE,"general"}</definedName>
    <definedName name="uir" hidden="1">{"via1",#N/A,TRUE,"general";"via2",#N/A,TRUE,"general";"via3",#N/A,TRUE,"general"}</definedName>
    <definedName name="uituii" localSheetId="14" hidden="1">{"TAB1",#N/A,TRUE,"GENERAL";"TAB2",#N/A,TRUE,"GENERAL";"TAB3",#N/A,TRUE,"GENERAL";"TAB4",#N/A,TRUE,"GENERAL";"TAB5",#N/A,TRUE,"GENERAL"}</definedName>
    <definedName name="uituii" localSheetId="6" hidden="1">{"TAB1",#N/A,TRUE,"GENERAL";"TAB2",#N/A,TRUE,"GENERAL";"TAB3",#N/A,TRUE,"GENERAL";"TAB4",#N/A,TRUE,"GENERAL";"TAB5",#N/A,TRUE,"GENERAL"}</definedName>
    <definedName name="uituii" localSheetId="10" hidden="1">{"TAB1",#N/A,TRUE,"GENERAL";"TAB2",#N/A,TRUE,"GENERAL";"TAB3",#N/A,TRUE,"GENERAL";"TAB4",#N/A,TRUE,"GENERAL";"TAB5",#N/A,TRUE,"GENERAL"}</definedName>
    <definedName name="uituii" hidden="1">{"TAB1",#N/A,TRUE,"GENERAL";"TAB2",#N/A,TRUE,"GENERAL";"TAB3",#N/A,TRUE,"GENERAL";"TAB4",#N/A,TRUE,"GENERAL";"TAB5",#N/A,TRUE,"GENERAL"}</definedName>
    <definedName name="uityjj" localSheetId="14" hidden="1">{"via1",#N/A,TRUE,"general";"via2",#N/A,TRUE,"general";"via3",#N/A,TRUE,"general"}</definedName>
    <definedName name="uityjj" localSheetId="6" hidden="1">{"via1",#N/A,TRUE,"general";"via2",#N/A,TRUE,"general";"via3",#N/A,TRUE,"general"}</definedName>
    <definedName name="uityjj" localSheetId="10" hidden="1">{"via1",#N/A,TRUE,"general";"via2",#N/A,TRUE,"general";"via3",#N/A,TRUE,"general"}</definedName>
    <definedName name="uityjj" hidden="1">{"via1",#N/A,TRUE,"general";"via2",#N/A,TRUE,"general";"via3",#N/A,TRUE,"general"}</definedName>
    <definedName name="uiufgj" localSheetId="14" hidden="1">{"TAB1",#N/A,TRUE,"GENERAL";"TAB2",#N/A,TRUE,"GENERAL";"TAB3",#N/A,TRUE,"GENERAL";"TAB4",#N/A,TRUE,"GENERAL";"TAB5",#N/A,TRUE,"GENERAL"}</definedName>
    <definedName name="uiufgj" localSheetId="6" hidden="1">{"TAB1",#N/A,TRUE,"GENERAL";"TAB2",#N/A,TRUE,"GENERAL";"TAB3",#N/A,TRUE,"GENERAL";"TAB4",#N/A,TRUE,"GENERAL";"TAB5",#N/A,TRUE,"GENERAL"}</definedName>
    <definedName name="uiufgj" localSheetId="10" hidden="1">{"TAB1",#N/A,TRUE,"GENERAL";"TAB2",#N/A,TRUE,"GENERAL";"TAB3",#N/A,TRUE,"GENERAL";"TAB4",#N/A,TRUE,"GENERAL";"TAB5",#N/A,TRUE,"GENERAL"}</definedName>
    <definedName name="uiufgj" hidden="1">{"TAB1",#N/A,TRUE,"GENERAL";"TAB2",#N/A,TRUE,"GENERAL";"TAB3",#N/A,TRUE,"GENERAL";"TAB4",#N/A,TRUE,"GENERAL";"TAB5",#N/A,TRUE,"GENERAL"}</definedName>
    <definedName name="UIUYI" localSheetId="14" hidden="1">{"TAB1",#N/A,TRUE,"GENERAL";"TAB2",#N/A,TRUE,"GENERAL";"TAB3",#N/A,TRUE,"GENERAL";"TAB4",#N/A,TRUE,"GENERAL";"TAB5",#N/A,TRUE,"GENERAL"}</definedName>
    <definedName name="UIUYI" localSheetId="6" hidden="1">{"TAB1",#N/A,TRUE,"GENERAL";"TAB2",#N/A,TRUE,"GENERAL";"TAB3",#N/A,TRUE,"GENERAL";"TAB4",#N/A,TRUE,"GENERAL";"TAB5",#N/A,TRUE,"GENERAL"}</definedName>
    <definedName name="UIUYI" localSheetId="10" hidden="1">{"TAB1",#N/A,TRUE,"GENERAL";"TAB2",#N/A,TRUE,"GENERAL";"TAB3",#N/A,TRUE,"GENERAL";"TAB4",#N/A,TRUE,"GENERAL";"TAB5",#N/A,TRUE,"GENERAL"}</definedName>
    <definedName name="UIUYI" hidden="1">{"TAB1",#N/A,TRUE,"GENERAL";"TAB2",#N/A,TRUE,"GENERAL";"TAB3",#N/A,TRUE,"GENERAL";"TAB4",#N/A,TRUE,"GENERAL";"TAB5",#N/A,TRUE,"GENERAL"}</definedName>
    <definedName name="Un." localSheetId="14">#REF!</definedName>
    <definedName name="Un." localSheetId="15">#REF!</definedName>
    <definedName name="Un." localSheetId="6">#REF!</definedName>
    <definedName name="Un." localSheetId="10">#REF!</definedName>
    <definedName name="Un." localSheetId="5">#REF!</definedName>
    <definedName name="Un." localSheetId="3">#REF!</definedName>
    <definedName name="Un." localSheetId="4">#REF!</definedName>
    <definedName name="Un.">#REF!</definedName>
    <definedName name="Unidades" localSheetId="14">[83]Presup_Cancha!$J$13:$J$17</definedName>
    <definedName name="Unidades" localSheetId="10">[84]Presup_Cancha!$J$13:$J$17</definedName>
    <definedName name="Unidades">[85]Presup_Cancha!$J$13:$J$17</definedName>
    <definedName name="unit" localSheetId="14">#REF!</definedName>
    <definedName name="unit" localSheetId="15">#REF!</definedName>
    <definedName name="unit" localSheetId="6">#REF!</definedName>
    <definedName name="unit" localSheetId="10">#REF!</definedName>
    <definedName name="unit" localSheetId="5">#REF!</definedName>
    <definedName name="unit" localSheetId="3">#REF!</definedName>
    <definedName name="unit" localSheetId="4">#REF!</definedName>
    <definedName name="unit">#REF!</definedName>
    <definedName name="UNITARIO">[86]Unitarios!$A$3:$D$13</definedName>
    <definedName name="Unitarios" localSheetId="14">#REF!</definedName>
    <definedName name="Unitarios" localSheetId="15">#REF!</definedName>
    <definedName name="Unitarios" localSheetId="6">#REF!</definedName>
    <definedName name="Unitarios" localSheetId="10">#REF!</definedName>
    <definedName name="Unitarios" localSheetId="5">#REF!</definedName>
    <definedName name="Unitarios" localSheetId="3">#REF!</definedName>
    <definedName name="Unitarios" localSheetId="4">#REF!</definedName>
    <definedName name="Unitarios">#REF!</definedName>
    <definedName name="uno" localSheetId="14">CANTIDADES!ERR</definedName>
    <definedName name="uno" localSheetId="6">'GRUPO MGA'!ERR</definedName>
    <definedName name="uno" localSheetId="10">INTERVENTORIA!ERR</definedName>
    <definedName name="uno">[0]!ERR</definedName>
    <definedName name="UOUIV" localSheetId="14" hidden="1">{"TAB1",#N/A,TRUE,"GENERAL";"TAB2",#N/A,TRUE,"GENERAL";"TAB3",#N/A,TRUE,"GENERAL";"TAB4",#N/A,TRUE,"GENERAL";"TAB5",#N/A,TRUE,"GENERAL"}</definedName>
    <definedName name="UOUIV" localSheetId="6" hidden="1">{"TAB1",#N/A,TRUE,"GENERAL";"TAB2",#N/A,TRUE,"GENERAL";"TAB3",#N/A,TRUE,"GENERAL";"TAB4",#N/A,TRUE,"GENERAL";"TAB5",#N/A,TRUE,"GENERAL"}</definedName>
    <definedName name="UOUIV" localSheetId="10" hidden="1">{"TAB1",#N/A,TRUE,"GENERAL";"TAB2",#N/A,TRUE,"GENERAL";"TAB3",#N/A,TRUE,"GENERAL";"TAB4",#N/A,TRUE,"GENERAL";"TAB5",#N/A,TRUE,"GENERAL"}</definedName>
    <definedName name="UOUIV" hidden="1">{"TAB1",#N/A,TRUE,"GENERAL";"TAB2",#N/A,TRUE,"GENERAL";"TAB3",#N/A,TRUE,"GENERAL";"TAB4",#N/A,TRUE,"GENERAL";"TAB5",#N/A,TRUE,"GENERAL"}</definedName>
    <definedName name="uriel" localSheetId="14">CANTIDADES!ERR</definedName>
    <definedName name="uriel" localSheetId="6">'GRUPO MGA'!ERR</definedName>
    <definedName name="uriel" localSheetId="10">INTERVENTORIA!ERR</definedName>
    <definedName name="uriel">[0]!ERR</definedName>
    <definedName name="uryur" localSheetId="14" hidden="1">{"TAB1",#N/A,TRUE,"GENERAL";"TAB2",#N/A,TRUE,"GENERAL";"TAB3",#N/A,TRUE,"GENERAL";"TAB4",#N/A,TRUE,"GENERAL";"TAB5",#N/A,TRUE,"GENERAL"}</definedName>
    <definedName name="uryur" localSheetId="6" hidden="1">{"TAB1",#N/A,TRUE,"GENERAL";"TAB2",#N/A,TRUE,"GENERAL";"TAB3",#N/A,TRUE,"GENERAL";"TAB4",#N/A,TRUE,"GENERAL";"TAB5",#N/A,TRUE,"GENERAL"}</definedName>
    <definedName name="uryur" localSheetId="10" hidden="1">{"TAB1",#N/A,TRUE,"GENERAL";"TAB2",#N/A,TRUE,"GENERAL";"TAB3",#N/A,TRUE,"GENERAL";"TAB4",#N/A,TRUE,"GENERAL";"TAB5",#N/A,TRUE,"GENERAL"}</definedName>
    <definedName name="uryur" hidden="1">{"TAB1",#N/A,TRUE,"GENERAL";"TAB2",#N/A,TRUE,"GENERAL";"TAB3",#N/A,TRUE,"GENERAL";"TAB4",#N/A,TRUE,"GENERAL";"TAB5",#N/A,TRUE,"GENERAL"}</definedName>
    <definedName name="UTL" localSheetId="14">[13]otros!$C$4</definedName>
    <definedName name="UTL" localSheetId="10">[14]otros!$C$4</definedName>
    <definedName name="UTL">[15]otros!$C$4</definedName>
    <definedName name="uu" localSheetId="14" hidden="1">{"TAB1",#N/A,TRUE,"GENERAL";"TAB2",#N/A,TRUE,"GENERAL";"TAB3",#N/A,TRUE,"GENERAL";"TAB4",#N/A,TRUE,"GENERAL";"TAB5",#N/A,TRUE,"GENERAL"}</definedName>
    <definedName name="uu" localSheetId="6" hidden="1">{"TAB1",#N/A,TRUE,"GENERAL";"TAB2",#N/A,TRUE,"GENERAL";"TAB3",#N/A,TRUE,"GENERAL";"TAB4",#N/A,TRUE,"GENERAL";"TAB5",#N/A,TRUE,"GENERAL"}</definedName>
    <definedName name="uu" localSheetId="10" hidden="1">{"TAB1",#N/A,TRUE,"GENERAL";"TAB2",#N/A,TRUE,"GENERAL";"TAB3",#N/A,TRUE,"GENERAL";"TAB4",#N/A,TRUE,"GENERAL";"TAB5",#N/A,TRUE,"GENERAL"}</definedName>
    <definedName name="uu" hidden="1">{"TAB1",#N/A,TRUE,"GENERAL";"TAB2",#N/A,TRUE,"GENERAL";"TAB3",#N/A,TRUE,"GENERAL";"TAB4",#N/A,TRUE,"GENERAL";"TAB5",#N/A,TRUE,"GENERAL"}</definedName>
    <definedName name="uuu" localSheetId="14" hidden="1">{"TAB1",#N/A,TRUE,"GENERAL";"TAB2",#N/A,TRUE,"GENERAL";"TAB3",#N/A,TRUE,"GENERAL";"TAB4",#N/A,TRUE,"GENERAL";"TAB5",#N/A,TRUE,"GENERAL"}</definedName>
    <definedName name="uuu" localSheetId="6" hidden="1">{"TAB1",#N/A,TRUE,"GENERAL";"TAB2",#N/A,TRUE,"GENERAL";"TAB3",#N/A,TRUE,"GENERAL";"TAB4",#N/A,TRUE,"GENERAL";"TAB5",#N/A,TRUE,"GENERAL"}</definedName>
    <definedName name="uuu" localSheetId="10" hidden="1">{"TAB1",#N/A,TRUE,"GENERAL";"TAB2",#N/A,TRUE,"GENERAL";"TAB3",#N/A,TRUE,"GENERAL";"TAB4",#N/A,TRUE,"GENERAL";"TAB5",#N/A,TRUE,"GENERAL"}</definedName>
    <definedName name="uuu" hidden="1">{"TAB1",#N/A,TRUE,"GENERAL";"TAB2",#N/A,TRUE,"GENERAL";"TAB3",#N/A,TRUE,"GENERAL";"TAB4",#N/A,TRUE,"GENERAL";"TAB5",#N/A,TRUE,"GENERAL"}</definedName>
    <definedName name="uuuuo" localSheetId="14" hidden="1">{"TAB1",#N/A,TRUE,"GENERAL";"TAB2",#N/A,TRUE,"GENERAL";"TAB3",#N/A,TRUE,"GENERAL";"TAB4",#N/A,TRUE,"GENERAL";"TAB5",#N/A,TRUE,"GENERAL"}</definedName>
    <definedName name="uuuuo" localSheetId="6" hidden="1">{"TAB1",#N/A,TRUE,"GENERAL";"TAB2",#N/A,TRUE,"GENERAL";"TAB3",#N/A,TRUE,"GENERAL";"TAB4",#N/A,TRUE,"GENERAL";"TAB5",#N/A,TRUE,"GENERAL"}</definedName>
    <definedName name="uuuuo" localSheetId="10" hidden="1">{"TAB1",#N/A,TRUE,"GENERAL";"TAB2",#N/A,TRUE,"GENERAL";"TAB3",#N/A,TRUE,"GENERAL";"TAB4",#N/A,TRUE,"GENERAL";"TAB5",#N/A,TRUE,"GENERAL"}</definedName>
    <definedName name="uuuuo" hidden="1">{"TAB1",#N/A,TRUE,"GENERAL";"TAB2",#N/A,TRUE,"GENERAL";"TAB3",#N/A,TRUE,"GENERAL";"TAB4",#N/A,TRUE,"GENERAL";"TAB5",#N/A,TRUE,"GENERAL"}</definedName>
    <definedName name="uuuuuj" localSheetId="14" hidden="1">{"via1",#N/A,TRUE,"general";"via2",#N/A,TRUE,"general";"via3",#N/A,TRUE,"general"}</definedName>
    <definedName name="uuuuuj" localSheetId="6" hidden="1">{"via1",#N/A,TRUE,"general";"via2",#N/A,TRUE,"general";"via3",#N/A,TRUE,"general"}</definedName>
    <definedName name="uuuuuj" localSheetId="10" hidden="1">{"via1",#N/A,TRUE,"general";"via2",#N/A,TRUE,"general";"via3",#N/A,TRUE,"general"}</definedName>
    <definedName name="uuuuuj" hidden="1">{"via1",#N/A,TRUE,"general";"via2",#N/A,TRUE,"general";"via3",#N/A,TRUE,"general"}</definedName>
    <definedName name="uwkap" localSheetId="14" hidden="1">{"TAB1",#N/A,TRUE,"GENERAL";"TAB2",#N/A,TRUE,"GENERAL";"TAB3",#N/A,TRUE,"GENERAL";"TAB4",#N/A,TRUE,"GENERAL";"TAB5",#N/A,TRUE,"GENERAL"}</definedName>
    <definedName name="uwkap" localSheetId="6" hidden="1">{"TAB1",#N/A,TRUE,"GENERAL";"TAB2",#N/A,TRUE,"GENERAL";"TAB3",#N/A,TRUE,"GENERAL";"TAB4",#N/A,TRUE,"GENERAL";"TAB5",#N/A,TRUE,"GENERAL"}</definedName>
    <definedName name="uwkap" localSheetId="10" hidden="1">{"TAB1",#N/A,TRUE,"GENERAL";"TAB2",#N/A,TRUE,"GENERAL";"TAB3",#N/A,TRUE,"GENERAL";"TAB4",#N/A,TRUE,"GENERAL";"TAB5",#N/A,TRUE,"GENERAL"}</definedName>
    <definedName name="uwkap" hidden="1">{"TAB1",#N/A,TRUE,"GENERAL";"TAB2",#N/A,TRUE,"GENERAL";"TAB3",#N/A,TRUE,"GENERAL";"TAB4",#N/A,TRUE,"GENERAL";"TAB5",#N/A,TRUE,"GENERAL"}</definedName>
    <definedName name="uyiyiy" localSheetId="14" hidden="1">{"TAB1",#N/A,TRUE,"GENERAL";"TAB2",#N/A,TRUE,"GENERAL";"TAB3",#N/A,TRUE,"GENERAL";"TAB4",#N/A,TRUE,"GENERAL";"TAB5",#N/A,TRUE,"GENERAL"}</definedName>
    <definedName name="uyiyiy" localSheetId="6" hidden="1">{"TAB1",#N/A,TRUE,"GENERAL";"TAB2",#N/A,TRUE,"GENERAL";"TAB3",#N/A,TRUE,"GENERAL";"TAB4",#N/A,TRUE,"GENERAL";"TAB5",#N/A,TRUE,"GENERAL"}</definedName>
    <definedName name="uyiyiy" localSheetId="10" hidden="1">{"TAB1",#N/A,TRUE,"GENERAL";"TAB2",#N/A,TRUE,"GENERAL";"TAB3",#N/A,TRUE,"GENERAL";"TAB4",#N/A,TRUE,"GENERAL";"TAB5",#N/A,TRUE,"GENERAL"}</definedName>
    <definedName name="uyiyiy" hidden="1">{"TAB1",#N/A,TRUE,"GENERAL";"TAB2",#N/A,TRUE,"GENERAL";"TAB3",#N/A,TRUE,"GENERAL";"TAB4",#N/A,TRUE,"GENERAL";"TAB5",#N/A,TRUE,"GENERAL"}</definedName>
    <definedName name="uytu" localSheetId="14" hidden="1">{"TAB1",#N/A,TRUE,"GENERAL";"TAB2",#N/A,TRUE,"GENERAL";"TAB3",#N/A,TRUE,"GENERAL";"TAB4",#N/A,TRUE,"GENERAL";"TAB5",#N/A,TRUE,"GENERAL"}</definedName>
    <definedName name="uytu" localSheetId="6" hidden="1">{"TAB1",#N/A,TRUE,"GENERAL";"TAB2",#N/A,TRUE,"GENERAL";"TAB3",#N/A,TRUE,"GENERAL";"TAB4",#N/A,TRUE,"GENERAL";"TAB5",#N/A,TRUE,"GENERAL"}</definedName>
    <definedName name="uytu" localSheetId="10" hidden="1">{"TAB1",#N/A,TRUE,"GENERAL";"TAB2",#N/A,TRUE,"GENERAL";"TAB3",#N/A,TRUE,"GENERAL";"TAB4",#N/A,TRUE,"GENERAL";"TAB5",#N/A,TRUE,"GENERAL"}</definedName>
    <definedName name="uytu" hidden="1">{"TAB1",#N/A,TRUE,"GENERAL";"TAB2",#N/A,TRUE,"GENERAL";"TAB3",#N/A,TRUE,"GENERAL";"TAB4",#N/A,TRUE,"GENERAL";"TAB5",#N/A,TRUE,"GENERAL"}</definedName>
    <definedName name="uyur" localSheetId="14" hidden="1">{"via1",#N/A,TRUE,"general";"via2",#N/A,TRUE,"general";"via3",#N/A,TRUE,"general"}</definedName>
    <definedName name="uyur" localSheetId="6" hidden="1">{"via1",#N/A,TRUE,"general";"via2",#N/A,TRUE,"general";"via3",#N/A,TRUE,"general"}</definedName>
    <definedName name="uyur" localSheetId="10" hidden="1">{"via1",#N/A,TRUE,"general";"via2",#N/A,TRUE,"general";"via3",#N/A,TRUE,"general"}</definedName>
    <definedName name="uyur" hidden="1">{"via1",#N/A,TRUE,"general";"via2",#N/A,TRUE,"general";"via3",#N/A,TRUE,"general"}</definedName>
    <definedName name="v" localSheetId="14">#REF!</definedName>
    <definedName name="v" localSheetId="6" hidden="1">{"TAB1",#N/A,TRUE,"GENERAL";"TAB2",#N/A,TRUE,"GENERAL";"TAB3",#N/A,TRUE,"GENERAL";"TAB4",#N/A,TRUE,"GENERAL";"TAB5",#N/A,TRUE,"GENERAL"}</definedName>
    <definedName name="v" localSheetId="10">#REF!</definedName>
    <definedName name="v" hidden="1">{"TAB1",#N/A,TRUE,"GENERAL";"TAB2",#N/A,TRUE,"GENERAL";"TAB3",#N/A,TRUE,"GENERAL";"TAB4",#N/A,TRUE,"GENERAL";"TAB5",#N/A,TRUE,"GENERAL"}</definedName>
    <definedName name="VA" localSheetId="14">'[87]VIGAS AEREAS'!$B$27:$G$33</definedName>
    <definedName name="VA" localSheetId="10">'[88]VIGAS AEREAS'!$B$27:$G$33</definedName>
    <definedName name="VA">'[89]VIGAS AEREAS'!$B$27:$G$33</definedName>
    <definedName name="VACON" localSheetId="14">'[87]VIGAS AEREAS'!$H$37:$H$60</definedName>
    <definedName name="VACON" localSheetId="10">'[88]VIGAS AEREAS'!$H$37:$H$60</definedName>
    <definedName name="VACON">'[89]VIGAS AEREAS'!$H$37:$H$60</definedName>
    <definedName name="VALDES" localSheetId="14">#REF!</definedName>
    <definedName name="VALDES" localSheetId="6">#REF!</definedName>
    <definedName name="VALDES" localSheetId="10">#REF!</definedName>
    <definedName name="VALDES" localSheetId="5">#REF!</definedName>
    <definedName name="VALDES" localSheetId="3">#REF!</definedName>
    <definedName name="VALDES" localSheetId="4">#REF!</definedName>
    <definedName name="VALDES">#REF!</definedName>
    <definedName name="VALNG" localSheetId="14">'[87]VIGAS AEREAS'!$K$37:$K$60</definedName>
    <definedName name="VALNG" localSheetId="10">'[88]VIGAS AEREAS'!$K$37:$K$60</definedName>
    <definedName name="VALNG">'[89]VIGAS AEREAS'!$K$37:$K$60</definedName>
    <definedName name="valor">#REF!</definedName>
    <definedName name="valor1" localSheetId="14">#REF!</definedName>
    <definedName name="valor1" localSheetId="6">#REF!</definedName>
    <definedName name="valor1" localSheetId="10">#REF!</definedName>
    <definedName name="valor1" localSheetId="5">#REF!</definedName>
    <definedName name="valor1" localSheetId="3">#REF!</definedName>
    <definedName name="valor1" localSheetId="4">#REF!</definedName>
    <definedName name="valor1">#REF!</definedName>
    <definedName name="valor2" localSheetId="14">#REF!</definedName>
    <definedName name="valor2" localSheetId="6">#REF!</definedName>
    <definedName name="valor2" localSheetId="10">#REF!</definedName>
    <definedName name="valor2" localSheetId="5">#REF!</definedName>
    <definedName name="valor2" localSheetId="3">#REF!</definedName>
    <definedName name="valor2" localSheetId="4">#REF!</definedName>
    <definedName name="valor2">#REF!</definedName>
    <definedName name="VALOR3" localSheetId="14">#REF!</definedName>
    <definedName name="VALOR3" localSheetId="6">#REF!</definedName>
    <definedName name="VALOR3" localSheetId="10">#REF!</definedName>
    <definedName name="VALOR3" localSheetId="5">#REF!</definedName>
    <definedName name="VALOR3" localSheetId="3">#REF!</definedName>
    <definedName name="VALOR3" localSheetId="4">#REF!</definedName>
    <definedName name="VALOR3">#REF!</definedName>
    <definedName name="VAML" localSheetId="14">'[87]VIGAS AEREAS'!$L$37:$L$60</definedName>
    <definedName name="VAML" localSheetId="10">'[88]VIGAS AEREAS'!$L$37:$L$60</definedName>
    <definedName name="VAML">'[89]VIGAS AEREAS'!$L$37:$L$60</definedName>
    <definedName name="Var">[10]Varios.!$E$1:$E$65536</definedName>
    <definedName name="vas" localSheetId="5">#REF!</definedName>
    <definedName name="vas" localSheetId="3">#REF!</definedName>
    <definedName name="vas" localSheetId="4">#REF!</definedName>
    <definedName name="vas">#REF!</definedName>
    <definedName name="vbvbvbvb" localSheetId="14" hidden="1">{"TAB1",#N/A,TRUE,"GENERAL";"TAB2",#N/A,TRUE,"GENERAL";"TAB3",#N/A,TRUE,"GENERAL";"TAB4",#N/A,TRUE,"GENERAL";"TAB5",#N/A,TRUE,"GENERAL"}</definedName>
    <definedName name="vbvbvbvb" localSheetId="6" hidden="1">{"TAB1",#N/A,TRUE,"GENERAL";"TAB2",#N/A,TRUE,"GENERAL";"TAB3",#N/A,TRUE,"GENERAL";"TAB4",#N/A,TRUE,"GENERAL";"TAB5",#N/A,TRUE,"GENERAL"}</definedName>
    <definedName name="vbvbvbvb" localSheetId="10" hidden="1">{"TAB1",#N/A,TRUE,"GENERAL";"TAB2",#N/A,TRUE,"GENERAL";"TAB3",#N/A,TRUE,"GENERAL";"TAB4",#N/A,TRUE,"GENERAL";"TAB5",#N/A,TRUE,"GENERAL"}</definedName>
    <definedName name="vbvbvbvb" hidden="1">{"TAB1",#N/A,TRUE,"GENERAL";"TAB2",#N/A,TRUE,"GENERAL";"TAB3",#N/A,TRUE,"GENERAL";"TAB4",#N/A,TRUE,"GENERAL";"TAB5",#N/A,TRUE,"GENERAL"}</definedName>
    <definedName name="vdfvuio" localSheetId="14" hidden="1">{"via1",#N/A,TRUE,"general";"via2",#N/A,TRUE,"general";"via3",#N/A,TRUE,"general"}</definedName>
    <definedName name="vdfvuio" localSheetId="6" hidden="1">{"via1",#N/A,TRUE,"general";"via2",#N/A,TRUE,"general";"via3",#N/A,TRUE,"general"}</definedName>
    <definedName name="vdfvuio" localSheetId="10" hidden="1">{"via1",#N/A,TRUE,"general";"via2",#N/A,TRUE,"general";"via3",#N/A,TRUE,"general"}</definedName>
    <definedName name="vdfvuio" hidden="1">{"via1",#N/A,TRUE,"general";"via2",#N/A,TRUE,"general";"via3",#N/A,TRUE,"general"}</definedName>
    <definedName name="vdsvnj" localSheetId="14" hidden="1">{"via1",#N/A,TRUE,"general";"via2",#N/A,TRUE,"general";"via3",#N/A,TRUE,"general"}</definedName>
    <definedName name="vdsvnj" localSheetId="6" hidden="1">{"via1",#N/A,TRUE,"general";"via2",#N/A,TRUE,"general";"via3",#N/A,TRUE,"general"}</definedName>
    <definedName name="vdsvnj" localSheetId="10" hidden="1">{"via1",#N/A,TRUE,"general";"via2",#N/A,TRUE,"general";"via3",#N/A,TRUE,"general"}</definedName>
    <definedName name="vdsvnj" hidden="1">{"via1",#N/A,TRUE,"general";"via2",#N/A,TRUE,"general";"via3",#N/A,TRUE,"general"}</definedName>
    <definedName name="VentaAiu" localSheetId="14">#REF!</definedName>
    <definedName name="VentaAiu" localSheetId="6">#REF!</definedName>
    <definedName name="VentaAiu" localSheetId="10">#REF!</definedName>
    <definedName name="VentaAiu" localSheetId="5">#REF!</definedName>
    <definedName name="VentaAiu" localSheetId="3">#REF!</definedName>
    <definedName name="VentaAiu" localSheetId="4">#REF!</definedName>
    <definedName name="VentaAiu">#REF!</definedName>
    <definedName name="Ventana_de_aluminio" localSheetId="14">'[19]LISTADO DE MATERIALES Y EQUIPOS'!$B$87</definedName>
    <definedName name="Ventana_de_aluminio" localSheetId="10">'[20]LISTADO DE MATERIALES Y EQUIPOS'!$B$87</definedName>
    <definedName name="Ventana_de_aluminio">'[21]LISTADO DE MATERIALES Y EQUIPOS'!$B$87</definedName>
    <definedName name="VENTANAS" localSheetId="14">#REF!</definedName>
    <definedName name="VENTANAS" localSheetId="6">#REF!</definedName>
    <definedName name="VENTANAS" localSheetId="10">#REF!</definedName>
    <definedName name="VENTANAS" localSheetId="5">#REF!</definedName>
    <definedName name="VENTANAS" localSheetId="3">#REF!</definedName>
    <definedName name="VENTANAS" localSheetId="4">#REF!</definedName>
    <definedName name="VENTANAS">#REF!</definedName>
    <definedName name="vfbgnhyt" localSheetId="14" hidden="1">{"via1",#N/A,TRUE,"general";"via2",#N/A,TRUE,"general";"via3",#N/A,TRUE,"general"}</definedName>
    <definedName name="vfbgnhyt" localSheetId="6" hidden="1">{"via1",#N/A,TRUE,"general";"via2",#N/A,TRUE,"general";"via3",#N/A,TRUE,"general"}</definedName>
    <definedName name="vfbgnhyt" localSheetId="10" hidden="1">{"via1",#N/A,TRUE,"general";"via2",#N/A,TRUE,"general";"via3",#N/A,TRUE,"general"}</definedName>
    <definedName name="vfbgnhyt" hidden="1">{"via1",#N/A,TRUE,"general";"via2",#N/A,TRUE,"general";"via3",#N/A,TRUE,"general"}</definedName>
    <definedName name="vfvdv" localSheetId="14" hidden="1">{"TAB1",#N/A,TRUE,"GENERAL";"TAB2",#N/A,TRUE,"GENERAL";"TAB3",#N/A,TRUE,"GENERAL";"TAB4",#N/A,TRUE,"GENERAL";"TAB5",#N/A,TRUE,"GENERAL"}</definedName>
    <definedName name="vfvdv" localSheetId="6" hidden="1">{"TAB1",#N/A,TRUE,"GENERAL";"TAB2",#N/A,TRUE,"GENERAL";"TAB3",#N/A,TRUE,"GENERAL";"TAB4",#N/A,TRUE,"GENERAL";"TAB5",#N/A,TRUE,"GENERAL"}</definedName>
    <definedName name="vfvdv" localSheetId="10" hidden="1">{"TAB1",#N/A,TRUE,"GENERAL";"TAB2",#N/A,TRUE,"GENERAL";"TAB3",#N/A,TRUE,"GENERAL";"TAB4",#N/A,TRUE,"GENERAL";"TAB5",#N/A,TRUE,"GENERAL"}</definedName>
    <definedName name="vfvdv" hidden="1">{"TAB1",#N/A,TRUE,"GENERAL";"TAB2",#N/A,TRUE,"GENERAL";"TAB3",#N/A,TRUE,"GENERAL";"TAB4",#N/A,TRUE,"GENERAL";"TAB5",#N/A,TRUE,"GENERAL"}</definedName>
    <definedName name="vfvf" localSheetId="14" hidden="1">{"TAB1",#N/A,TRUE,"GENERAL";"TAB2",#N/A,TRUE,"GENERAL";"TAB3",#N/A,TRUE,"GENERAL";"TAB4",#N/A,TRUE,"GENERAL";"TAB5",#N/A,TRUE,"GENERAL"}</definedName>
    <definedName name="vfvf" localSheetId="6" hidden="1">{"TAB1",#N/A,TRUE,"GENERAL";"TAB2",#N/A,TRUE,"GENERAL";"TAB3",#N/A,TRUE,"GENERAL";"TAB4",#N/A,TRUE,"GENERAL";"TAB5",#N/A,TRUE,"GENERAL"}</definedName>
    <definedName name="vfvf" localSheetId="10" hidden="1">{"TAB1",#N/A,TRUE,"GENERAL";"TAB2",#N/A,TRUE,"GENERAL";"TAB3",#N/A,TRUE,"GENERAL";"TAB4",#N/A,TRUE,"GENERAL";"TAB5",#N/A,TRUE,"GENERAL"}</definedName>
    <definedName name="vfvf" hidden="1">{"TAB1",#N/A,TRUE,"GENERAL";"TAB2",#N/A,TRUE,"GENERAL";"TAB3",#N/A,TRUE,"GENERAL";"TAB4",#N/A,TRUE,"GENERAL";"TAB5",#N/A,TRUE,"GENERAL"}</definedName>
    <definedName name="vk" localSheetId="14" hidden="1">{"via1",#N/A,TRUE,"general";"via2",#N/A,TRUE,"general";"via3",#N/A,TRUE,"general"}</definedName>
    <definedName name="vk" localSheetId="6" hidden="1">{"via1",#N/A,TRUE,"general";"via2",#N/A,TRUE,"general";"via3",#N/A,TRUE,"general"}</definedName>
    <definedName name="vk" localSheetId="10" hidden="1">{"via1",#N/A,TRUE,"general";"via2",#N/A,TRUE,"general";"via3",#N/A,TRUE,"general"}</definedName>
    <definedName name="vk" hidden="1">{"via1",#N/A,TRUE,"general";"via2",#N/A,TRUE,"general";"via3",#N/A,TRUE,"general"}</definedName>
    <definedName name="vnbvxb" localSheetId="14" hidden="1">{"via1",#N/A,TRUE,"general";"via2",#N/A,TRUE,"general";"via3",#N/A,TRUE,"general"}</definedName>
    <definedName name="vnbvxb" localSheetId="6" hidden="1">{"via1",#N/A,TRUE,"general";"via2",#N/A,TRUE,"general";"via3",#N/A,TRUE,"general"}</definedName>
    <definedName name="vnbvxb" localSheetId="10" hidden="1">{"via1",#N/A,TRUE,"general";"via2",#N/A,TRUE,"general";"via3",#N/A,TRUE,"general"}</definedName>
    <definedName name="vnbvxb" hidden="1">{"via1",#N/A,TRUE,"general";"via2",#N/A,TRUE,"general";"via3",#N/A,TRUE,"general"}</definedName>
    <definedName name="VNVBN" localSheetId="14" hidden="1">{"TAB1",#N/A,TRUE,"GENERAL";"TAB2",#N/A,TRUE,"GENERAL";"TAB3",#N/A,TRUE,"GENERAL";"TAB4",#N/A,TRUE,"GENERAL";"TAB5",#N/A,TRUE,"GENERAL"}</definedName>
    <definedName name="VNVBN" localSheetId="6" hidden="1">{"TAB1",#N/A,TRUE,"GENERAL";"TAB2",#N/A,TRUE,"GENERAL";"TAB3",#N/A,TRUE,"GENERAL";"TAB4",#N/A,TRUE,"GENERAL";"TAB5",#N/A,TRUE,"GENERAL"}</definedName>
    <definedName name="VNVBN" localSheetId="10" hidden="1">{"TAB1",#N/A,TRUE,"GENERAL";"TAB2",#N/A,TRUE,"GENERAL";"TAB3",#N/A,TRUE,"GENERAL";"TAB4",#N/A,TRUE,"GENERAL";"TAB5",#N/A,TRUE,"GENERAL"}</definedName>
    <definedName name="VNVBN" hidden="1">{"TAB1",#N/A,TRUE,"GENERAL";"TAB2",#N/A,TRUE,"GENERAL";"TAB3",#N/A,TRUE,"GENERAL";"TAB4",#N/A,TRUE,"GENERAL";"TAB5",#N/A,TRUE,"GENERAL"}</definedName>
    <definedName name="Volco" localSheetId="14">'[19]LISTADO DE MATERIALES Y EQUIPOS'!$B$42</definedName>
    <definedName name="Volco" localSheetId="10">'[20]LISTADO DE MATERIALES Y EQUIPOS'!$B$42</definedName>
    <definedName name="Volco">'[21]LISTADO DE MATERIALES Y EQUIPOS'!$B$42</definedName>
    <definedName name="vsdfj" localSheetId="14" hidden="1">{"via1",#N/A,TRUE,"general";"via2",#N/A,TRUE,"general";"via3",#N/A,TRUE,"general"}</definedName>
    <definedName name="vsdfj" localSheetId="6" hidden="1">{"via1",#N/A,TRUE,"general";"via2",#N/A,TRUE,"general";"via3",#N/A,TRUE,"general"}</definedName>
    <definedName name="vsdfj" localSheetId="10" hidden="1">{"via1",#N/A,TRUE,"general";"via2",#N/A,TRUE,"general";"via3",#N/A,TRUE,"general"}</definedName>
    <definedName name="vsdfj" hidden="1">{"via1",#N/A,TRUE,"general";"via2",#N/A,TRUE,"general";"via3",#N/A,TRUE,"general"}</definedName>
    <definedName name="vt" localSheetId="14" hidden="1">{"via1",#N/A,TRUE,"general";"via2",#N/A,TRUE,"general";"via3",#N/A,TRUE,"general"}</definedName>
    <definedName name="vt" localSheetId="6" hidden="1">{"via1",#N/A,TRUE,"general";"via2",#N/A,TRUE,"general";"via3",#N/A,TRUE,"general"}</definedName>
    <definedName name="vt" localSheetId="10" hidden="1">{"via1",#N/A,TRUE,"general";"via2",#N/A,TRUE,"general";"via3",#N/A,TRUE,"general"}</definedName>
    <definedName name="vt" hidden="1">{"via1",#N/A,TRUE,"general";"via2",#N/A,TRUE,"general";"via3",#N/A,TRUE,"general"}</definedName>
    <definedName name="vvcxv" localSheetId="14" hidden="1">{"TAB1",#N/A,TRUE,"GENERAL";"TAB2",#N/A,TRUE,"GENERAL";"TAB3",#N/A,TRUE,"GENERAL";"TAB4",#N/A,TRUE,"GENERAL";"TAB5",#N/A,TRUE,"GENERAL"}</definedName>
    <definedName name="vvcxv" localSheetId="6" hidden="1">{"TAB1",#N/A,TRUE,"GENERAL";"TAB2",#N/A,TRUE,"GENERAL";"TAB3",#N/A,TRUE,"GENERAL";"TAB4",#N/A,TRUE,"GENERAL";"TAB5",#N/A,TRUE,"GENERAL"}</definedName>
    <definedName name="vvcxv" localSheetId="10" hidden="1">{"TAB1",#N/A,TRUE,"GENERAL";"TAB2",#N/A,TRUE,"GENERAL";"TAB3",#N/A,TRUE,"GENERAL";"TAB4",#N/A,TRUE,"GENERAL";"TAB5",#N/A,TRUE,"GENERAL"}</definedName>
    <definedName name="vvcxv" hidden="1">{"TAB1",#N/A,TRUE,"GENERAL";"TAB2",#N/A,TRUE,"GENERAL";"TAB3",#N/A,TRUE,"GENERAL";"TAB4",#N/A,TRUE,"GENERAL";"TAB5",#N/A,TRUE,"GENERAL"}</definedName>
    <definedName name="VVV" localSheetId="14">#REF!</definedName>
    <definedName name="VVV" localSheetId="6">#REF!</definedName>
    <definedName name="VVV" localSheetId="10">#REF!</definedName>
    <definedName name="VVV" localSheetId="5">#REF!</definedName>
    <definedName name="VVV" localSheetId="3">#REF!</definedName>
    <definedName name="VVV" localSheetId="4">#REF!</definedName>
    <definedName name="VVV">#REF!</definedName>
    <definedName name="vvvvt" localSheetId="14" hidden="1">{"via1",#N/A,TRUE,"general";"via2",#N/A,TRUE,"general";"via3",#N/A,TRUE,"general"}</definedName>
    <definedName name="vvvvt" localSheetId="6" hidden="1">{"via1",#N/A,TRUE,"general";"via2",#N/A,TRUE,"general";"via3",#N/A,TRUE,"general"}</definedName>
    <definedName name="vvvvt" localSheetId="10" hidden="1">{"via1",#N/A,TRUE,"general";"via2",#N/A,TRUE,"general";"via3",#N/A,TRUE,"general"}</definedName>
    <definedName name="vvvvt" hidden="1">{"via1",#N/A,TRUE,"general";"via2",#N/A,TRUE,"general";"via3",#N/A,TRUE,"general"}</definedName>
    <definedName name="vvvvvvf" localSheetId="14" hidden="1">{"via1",#N/A,TRUE,"general";"via2",#N/A,TRUE,"general";"via3",#N/A,TRUE,"general"}</definedName>
    <definedName name="vvvvvvf" localSheetId="6" hidden="1">{"via1",#N/A,TRUE,"general";"via2",#N/A,TRUE,"general";"via3",#N/A,TRUE,"general"}</definedName>
    <definedName name="vvvvvvf" localSheetId="10" hidden="1">{"via1",#N/A,TRUE,"general";"via2",#N/A,TRUE,"general";"via3",#N/A,TRUE,"general"}</definedName>
    <definedName name="vvvvvvf" hidden="1">{"via1",#N/A,TRUE,"general";"via2",#N/A,TRUE,"general";"via3",#N/A,TRUE,"general"}</definedName>
    <definedName name="vy" localSheetId="14" hidden="1">{"TAB1",#N/A,TRUE,"GENERAL";"TAB2",#N/A,TRUE,"GENERAL";"TAB3",#N/A,TRUE,"GENERAL";"TAB4",#N/A,TRUE,"GENERAL";"TAB5",#N/A,TRUE,"GENERAL"}</definedName>
    <definedName name="vy" localSheetId="6" hidden="1">{"TAB1",#N/A,TRUE,"GENERAL";"TAB2",#N/A,TRUE,"GENERAL";"TAB3",#N/A,TRUE,"GENERAL";"TAB4",#N/A,TRUE,"GENERAL";"TAB5",#N/A,TRUE,"GENERAL"}</definedName>
    <definedName name="vy" localSheetId="10" hidden="1">{"TAB1",#N/A,TRUE,"GENERAL";"TAB2",#N/A,TRUE,"GENERAL";"TAB3",#N/A,TRUE,"GENERAL";"TAB4",#N/A,TRUE,"GENERAL";"TAB5",#N/A,TRUE,"GENERAL"}</definedName>
    <definedName name="vy" hidden="1">{"TAB1",#N/A,TRUE,"GENERAL";"TAB2",#N/A,TRUE,"GENERAL";"TAB3",#N/A,TRUE,"GENERAL";"TAB4",#N/A,TRUE,"GENERAL";"TAB5",#N/A,TRUE,"GENERAL"}</definedName>
    <definedName name="w2w2w" localSheetId="14" hidden="1">{"via1",#N/A,TRUE,"general";"via2",#N/A,TRUE,"general";"via3",#N/A,TRUE,"general"}</definedName>
    <definedName name="w2w2w" localSheetId="6" hidden="1">{"via1",#N/A,TRUE,"general";"via2",#N/A,TRUE,"general";"via3",#N/A,TRUE,"general"}</definedName>
    <definedName name="w2w2w" localSheetId="10" hidden="1">{"via1",#N/A,TRUE,"general";"via2",#N/A,TRUE,"general";"via3",#N/A,TRUE,"general"}</definedName>
    <definedName name="w2w2w" hidden="1">{"via1",#N/A,TRUE,"general";"via2",#N/A,TRUE,"general";"via3",#N/A,TRUE,"general"}</definedName>
    <definedName name="WDFSDF" localSheetId="14">'[35]Res-Accide-10'!#REF!</definedName>
    <definedName name="WDFSDF" localSheetId="6">'[37]Res-Accide-10'!#REF!</definedName>
    <definedName name="WDFSDF" localSheetId="10">'[36]Res-Accide-10'!#REF!</definedName>
    <definedName name="WDFSDF" localSheetId="5">'[37]Res-Accide-10'!#REF!</definedName>
    <definedName name="WDFSDF" localSheetId="3">'[37]Res-Accide-10'!#REF!</definedName>
    <definedName name="WDFSDF" localSheetId="4">'[37]Res-Accide-10'!#REF!</definedName>
    <definedName name="WDFSDF">'[37]Res-Accide-10'!#REF!</definedName>
    <definedName name="WEFWE" localSheetId="14">'[35]Res-Accide-10'!#REF!</definedName>
    <definedName name="WEFWE" localSheetId="6">'[37]Res-Accide-10'!#REF!</definedName>
    <definedName name="WEFWE" localSheetId="10">'[36]Res-Accide-10'!#REF!</definedName>
    <definedName name="WEFWE" localSheetId="5">'[37]Res-Accide-10'!#REF!</definedName>
    <definedName name="WEFWE" localSheetId="3">'[37]Res-Accide-10'!#REF!</definedName>
    <definedName name="WEFWE" localSheetId="4">'[37]Res-Accide-10'!#REF!</definedName>
    <definedName name="WEFWE">'[37]Res-Accide-10'!#REF!</definedName>
    <definedName name="WER" localSheetId="14">'[35]Res-Accide-10'!$S$2:$S$7</definedName>
    <definedName name="WER" localSheetId="10">'[36]Res-Accide-10'!$S$2:$S$7</definedName>
    <definedName name="WER">'[37]Res-Accide-10'!$S$2:$S$7</definedName>
    <definedName name="werew" localSheetId="14" hidden="1">{"TAB1",#N/A,TRUE,"GENERAL";"TAB2",#N/A,TRUE,"GENERAL";"TAB3",#N/A,TRUE,"GENERAL";"TAB4",#N/A,TRUE,"GENERAL";"TAB5",#N/A,TRUE,"GENERAL"}</definedName>
    <definedName name="werew" localSheetId="6" hidden="1">{"TAB1",#N/A,TRUE,"GENERAL";"TAB2",#N/A,TRUE,"GENERAL";"TAB3",#N/A,TRUE,"GENERAL";"TAB4",#N/A,TRUE,"GENERAL";"TAB5",#N/A,TRUE,"GENERAL"}</definedName>
    <definedName name="werew" localSheetId="10" hidden="1">{"TAB1",#N/A,TRUE,"GENERAL";"TAB2",#N/A,TRUE,"GENERAL";"TAB3",#N/A,TRUE,"GENERAL";"TAB4",#N/A,TRUE,"GENERAL";"TAB5",#N/A,TRUE,"GENERAL"}</definedName>
    <definedName name="werew" hidden="1">{"TAB1",#N/A,TRUE,"GENERAL";"TAB2",#N/A,TRUE,"GENERAL";"TAB3",#N/A,TRUE,"GENERAL";"TAB4",#N/A,TRUE,"GENERAL";"TAB5",#N/A,TRUE,"GENERAL"}</definedName>
    <definedName name="WEREWR" localSheetId="14" hidden="1">{"via1",#N/A,TRUE,"general";"via2",#N/A,TRUE,"general";"via3",#N/A,TRUE,"general"}</definedName>
    <definedName name="WEREWR" localSheetId="6" hidden="1">{"via1",#N/A,TRUE,"general";"via2",#N/A,TRUE,"general";"via3",#N/A,TRUE,"general"}</definedName>
    <definedName name="WEREWR" localSheetId="10" hidden="1">{"via1",#N/A,TRUE,"general";"via2",#N/A,TRUE,"general";"via3",#N/A,TRUE,"general"}</definedName>
    <definedName name="WEREWR" hidden="1">{"via1",#N/A,TRUE,"general";"via2",#N/A,TRUE,"general";"via3",#N/A,TRUE,"general"}</definedName>
    <definedName name="werfdsf" localSheetId="14" hidden="1">{"TAB1",#N/A,TRUE,"GENERAL";"TAB2",#N/A,TRUE,"GENERAL";"TAB3",#N/A,TRUE,"GENERAL";"TAB4",#N/A,TRUE,"GENERAL";"TAB5",#N/A,TRUE,"GENERAL"}</definedName>
    <definedName name="werfdsf" localSheetId="6" hidden="1">{"TAB1",#N/A,TRUE,"GENERAL";"TAB2",#N/A,TRUE,"GENERAL";"TAB3",#N/A,TRUE,"GENERAL";"TAB4",#N/A,TRUE,"GENERAL";"TAB5",#N/A,TRUE,"GENERAL"}</definedName>
    <definedName name="werfdsf" localSheetId="10" hidden="1">{"TAB1",#N/A,TRUE,"GENERAL";"TAB2",#N/A,TRUE,"GENERAL";"TAB3",#N/A,TRUE,"GENERAL";"TAB4",#N/A,TRUE,"GENERAL";"TAB5",#N/A,TRUE,"GENERAL"}</definedName>
    <definedName name="werfdsf" hidden="1">{"TAB1",#N/A,TRUE,"GENERAL";"TAB2",#N/A,TRUE,"GENERAL";"TAB3",#N/A,TRUE,"GENERAL";"TAB4",#N/A,TRUE,"GENERAL";"TAB5",#N/A,TRUE,"GENERAL"}</definedName>
    <definedName name="werh" localSheetId="14" hidden="1">{"via1",#N/A,TRUE,"general";"via2",#N/A,TRUE,"general";"via3",#N/A,TRUE,"general"}</definedName>
    <definedName name="werh" localSheetId="6" hidden="1">{"via1",#N/A,TRUE,"general";"via2",#N/A,TRUE,"general";"via3",#N/A,TRUE,"general"}</definedName>
    <definedName name="werh" localSheetId="10" hidden="1">{"via1",#N/A,TRUE,"general";"via2",#N/A,TRUE,"general";"via3",#N/A,TRUE,"general"}</definedName>
    <definedName name="werh" hidden="1">{"via1",#N/A,TRUE,"general";"via2",#N/A,TRUE,"general";"via3",#N/A,TRUE,"general"}</definedName>
    <definedName name="wersfdfrguyo" localSheetId="14" hidden="1">{"via1",#N/A,TRUE,"general";"via2",#N/A,TRUE,"general";"via3",#N/A,TRUE,"general"}</definedName>
    <definedName name="wersfdfrguyo" localSheetId="6" hidden="1">{"via1",#N/A,TRUE,"general";"via2",#N/A,TRUE,"general";"via3",#N/A,TRUE,"general"}</definedName>
    <definedName name="wersfdfrguyo" localSheetId="10" hidden="1">{"via1",#N/A,TRUE,"general";"via2",#N/A,TRUE,"general";"via3",#N/A,TRUE,"general"}</definedName>
    <definedName name="wersfdfrguyo" hidden="1">{"via1",#N/A,TRUE,"general";"via2",#N/A,TRUE,"general";"via3",#N/A,TRUE,"general"}</definedName>
    <definedName name="werwr" localSheetId="14" hidden="1">{"via1",#N/A,TRUE,"general";"via2",#N/A,TRUE,"general";"via3",#N/A,TRUE,"general"}</definedName>
    <definedName name="werwr" localSheetId="6" hidden="1">{"via1",#N/A,TRUE,"general";"via2",#N/A,TRUE,"general";"via3",#N/A,TRUE,"general"}</definedName>
    <definedName name="werwr" localSheetId="10" hidden="1">{"via1",#N/A,TRUE,"general";"via2",#N/A,TRUE,"general";"via3",#N/A,TRUE,"general"}</definedName>
    <definedName name="werwr" hidden="1">{"via1",#N/A,TRUE,"general";"via2",#N/A,TRUE,"general";"via3",#N/A,TRUE,"general"}</definedName>
    <definedName name="WERWVN" localSheetId="14" hidden="1">{"TAB1",#N/A,TRUE,"GENERAL";"TAB2",#N/A,TRUE,"GENERAL";"TAB3",#N/A,TRUE,"GENERAL";"TAB4",#N/A,TRUE,"GENERAL";"TAB5",#N/A,TRUE,"GENERAL"}</definedName>
    <definedName name="WERWVN" localSheetId="6" hidden="1">{"TAB1",#N/A,TRUE,"GENERAL";"TAB2",#N/A,TRUE,"GENERAL";"TAB3",#N/A,TRUE,"GENERAL";"TAB4",#N/A,TRUE,"GENERAL";"TAB5",#N/A,TRUE,"GENERAL"}</definedName>
    <definedName name="WERWVN" localSheetId="10" hidden="1">{"TAB1",#N/A,TRUE,"GENERAL";"TAB2",#N/A,TRUE,"GENERAL";"TAB3",#N/A,TRUE,"GENERAL";"TAB4",#N/A,TRUE,"GENERAL";"TAB5",#N/A,TRUE,"GENERAL"}</definedName>
    <definedName name="WERWVN" hidden="1">{"TAB1",#N/A,TRUE,"GENERAL";"TAB2",#N/A,TRUE,"GENERAL";"TAB3",#N/A,TRUE,"GENERAL";"TAB4",#N/A,TRUE,"GENERAL";"TAB5",#N/A,TRUE,"GENERAL"}</definedName>
    <definedName name="wetrew" localSheetId="14" hidden="1">{"via1",#N/A,TRUE,"general";"via2",#N/A,TRUE,"general";"via3",#N/A,TRUE,"general"}</definedName>
    <definedName name="wetrew" localSheetId="6" hidden="1">{"via1",#N/A,TRUE,"general";"via2",#N/A,TRUE,"general";"via3",#N/A,TRUE,"general"}</definedName>
    <definedName name="wetrew" localSheetId="10" hidden="1">{"via1",#N/A,TRUE,"general";"via2",#N/A,TRUE,"general";"via3",#N/A,TRUE,"general"}</definedName>
    <definedName name="wetrew" hidden="1">{"via1",#N/A,TRUE,"general";"via2",#N/A,TRUE,"general";"via3",#N/A,TRUE,"general"}</definedName>
    <definedName name="wettt" localSheetId="14" hidden="1">{"via1",#N/A,TRUE,"general";"via2",#N/A,TRUE,"general";"via3",#N/A,TRUE,"general"}</definedName>
    <definedName name="wettt" localSheetId="6" hidden="1">{"via1",#N/A,TRUE,"general";"via2",#N/A,TRUE,"general";"via3",#N/A,TRUE,"general"}</definedName>
    <definedName name="wettt" localSheetId="10" hidden="1">{"via1",#N/A,TRUE,"general";"via2",#N/A,TRUE,"general";"via3",#N/A,TRUE,"general"}</definedName>
    <definedName name="wettt" hidden="1">{"via1",#N/A,TRUE,"general";"via2",#N/A,TRUE,"general";"via3",#N/A,TRUE,"general"}</definedName>
    <definedName name="wetwretd" localSheetId="14" hidden="1">{"via1",#N/A,TRUE,"general";"via2",#N/A,TRUE,"general";"via3",#N/A,TRUE,"general"}</definedName>
    <definedName name="wetwretd" localSheetId="6" hidden="1">{"via1",#N/A,TRUE,"general";"via2",#N/A,TRUE,"general";"via3",#N/A,TRUE,"general"}</definedName>
    <definedName name="wetwretd" localSheetId="10" hidden="1">{"via1",#N/A,TRUE,"general";"via2",#N/A,TRUE,"general";"via3",#N/A,TRUE,"general"}</definedName>
    <definedName name="wetwretd" hidden="1">{"via1",#N/A,TRUE,"general";"via2",#N/A,TRUE,"general";"via3",#N/A,TRUE,"general"}</definedName>
    <definedName name="wew" localSheetId="14" hidden="1">{"via1",#N/A,TRUE,"general";"via2",#N/A,TRUE,"general";"via3",#N/A,TRUE,"general"}</definedName>
    <definedName name="wew" localSheetId="6" hidden="1">{"via1",#N/A,TRUE,"general";"via2",#N/A,TRUE,"general";"via3",#N/A,TRUE,"general"}</definedName>
    <definedName name="wew" localSheetId="10" hidden="1">{"via1",#N/A,TRUE,"general";"via2",#N/A,TRUE,"general";"via3",#N/A,TRUE,"general"}</definedName>
    <definedName name="wew" hidden="1">{"via1",#N/A,TRUE,"general";"via2",#N/A,TRUE,"general";"via3",#N/A,TRUE,"general"}</definedName>
    <definedName name="wffag" localSheetId="14" hidden="1">{"via1",#N/A,TRUE,"general";"via2",#N/A,TRUE,"general";"via3",#N/A,TRUE,"general"}</definedName>
    <definedName name="wffag" localSheetId="6" hidden="1">{"via1",#N/A,TRUE,"general";"via2",#N/A,TRUE,"general";"via3",#N/A,TRUE,"general"}</definedName>
    <definedName name="wffag" localSheetId="10" hidden="1">{"via1",#N/A,TRUE,"general";"via2",#N/A,TRUE,"general";"via3",#N/A,TRUE,"general"}</definedName>
    <definedName name="wffag" hidden="1">{"via1",#N/A,TRUE,"general";"via2",#N/A,TRUE,"general";"via3",#N/A,TRUE,"general"}</definedName>
    <definedName name="WILSON" localSheetId="14">'[35]Res-Accide-10'!#REF!</definedName>
    <definedName name="WILSON" localSheetId="6">'[37]Res-Accide-10'!#REF!</definedName>
    <definedName name="WILSON" localSheetId="10">'[36]Res-Accide-10'!#REF!</definedName>
    <definedName name="WILSON" localSheetId="5">'[37]Res-Accide-10'!#REF!</definedName>
    <definedName name="WILSON" localSheetId="3">'[37]Res-Accide-10'!#REF!</definedName>
    <definedName name="WILSON" localSheetId="4">'[37]Res-Accide-10'!#REF!</definedName>
    <definedName name="WILSON">'[37]Res-Accide-10'!#REF!</definedName>
    <definedName name="wlkfaopodhwpuh" localSheetId="10">[1]INSUMOS!#REF!</definedName>
    <definedName name="wlkfaopodhwpuh" localSheetId="5">[2]INSUMOS!#REF!</definedName>
    <definedName name="wlkfaopodhwpuh" localSheetId="3">[2]INSUMOS!#REF!</definedName>
    <definedName name="wlkfaopodhwpuh" localSheetId="4">[2]INSUMOS!#REF!</definedName>
    <definedName name="wlkfaopodhwpuh">[2]INSUMOS!#REF!</definedName>
    <definedName name="WQEEWQ" localSheetId="14" hidden="1">{"TAB1",#N/A,TRUE,"GENERAL";"TAB2",#N/A,TRUE,"GENERAL";"TAB3",#N/A,TRUE,"GENERAL";"TAB4",#N/A,TRUE,"GENERAL";"TAB5",#N/A,TRUE,"GENERAL"}</definedName>
    <definedName name="WQEEWQ" localSheetId="6" hidden="1">{"TAB1",#N/A,TRUE,"GENERAL";"TAB2",#N/A,TRUE,"GENERAL";"TAB3",#N/A,TRUE,"GENERAL";"TAB4",#N/A,TRUE,"GENERAL";"TAB5",#N/A,TRUE,"GENERAL"}</definedName>
    <definedName name="WQEEWQ" localSheetId="10" hidden="1">{"TAB1",#N/A,TRUE,"GENERAL";"TAB2",#N/A,TRUE,"GENERAL";"TAB3",#N/A,TRUE,"GENERAL";"TAB4",#N/A,TRUE,"GENERAL";"TAB5",#N/A,TRUE,"GENERAL"}</definedName>
    <definedName name="WQEEWQ" hidden="1">{"TAB1",#N/A,TRUE,"GENERAL";"TAB2",#N/A,TRUE,"GENERAL";"TAB3",#N/A,TRUE,"GENERAL";"TAB4",#N/A,TRUE,"GENERAL";"TAB5",#N/A,TRUE,"GENERAL"}</definedName>
    <definedName name="wrn.GENERAL." localSheetId="14" hidden="1">{"TAB1",#N/A,TRUE,"GENERAL";"TAB2",#N/A,TRUE,"GENERAL";"TAB3",#N/A,TRUE,"GENERAL";"TAB4",#N/A,TRUE,"GENERAL";"TAB5",#N/A,TRUE,"GENERAL"}</definedName>
    <definedName name="wrn.GENERAL." localSheetId="6" hidden="1">{"TAB1",#N/A,TRUE,"GENERAL";"TAB2",#N/A,TRUE,"GENERAL";"TAB3",#N/A,TRUE,"GENERAL";"TAB4",#N/A,TRUE,"GENERAL";"TAB5",#N/A,TRUE,"GENERAL"}</definedName>
    <definedName name="wrn.GENERAL." localSheetId="10" hidden="1">{"TAB1",#N/A,TRUE,"GENERAL";"TAB2",#N/A,TRUE,"GENERAL";"TAB3",#N/A,TRUE,"GENERAL";"TAB4",#N/A,TRUE,"GENERAL";"TAB5",#N/A,TRUE,"GENERAL"}</definedName>
    <definedName name="wrn.GENERAL." hidden="1">{"TAB1",#N/A,TRUE,"GENERAL";"TAB2",#N/A,TRUE,"GENERAL";"TAB3",#N/A,TRUE,"GENERAL";"TAB4",#N/A,TRUE,"GENERAL";"TAB5",#N/A,TRUE,"GENERAL"}</definedName>
    <definedName name="wrn.via." localSheetId="14" hidden="1">{"via1",#N/A,TRUE,"general";"via2",#N/A,TRUE,"general";"via3",#N/A,TRUE,"general"}</definedName>
    <definedName name="wrn.via." localSheetId="6" hidden="1">{"via1",#N/A,TRUE,"general";"via2",#N/A,TRUE,"general";"via3",#N/A,TRUE,"general"}</definedName>
    <definedName name="wrn.via." localSheetId="10" hidden="1">{"via1",#N/A,TRUE,"general";"via2",#N/A,TRUE,"general";"via3",#N/A,TRUE,"general"}</definedName>
    <definedName name="wrn.via." hidden="1">{"via1",#N/A,TRUE,"general";"via2",#N/A,TRUE,"general";"via3",#N/A,TRUE,"general"}</definedName>
    <definedName name="WSERWEER" localSheetId="14">'[53]COSTOS OFICINA'!#REF!</definedName>
    <definedName name="WSERWEER" localSheetId="6">'[53]COSTOS OFICINA'!#REF!</definedName>
    <definedName name="WSERWEER" localSheetId="10">'[53]COSTOS OFICINA'!#REF!</definedName>
    <definedName name="WSERWEER" localSheetId="5">'[53]COSTOS OFICINA'!#REF!</definedName>
    <definedName name="WSERWEER" localSheetId="3">'[53]COSTOS OFICINA'!#REF!</definedName>
    <definedName name="WSERWEER" localSheetId="4">'[53]COSTOS OFICINA'!#REF!</definedName>
    <definedName name="WSERWEER">'[53]COSTOS OFICINA'!#REF!</definedName>
    <definedName name="wsnhed" localSheetId="14" hidden="1">{"via1",#N/A,TRUE,"general";"via2",#N/A,TRUE,"general";"via3",#N/A,TRUE,"general"}</definedName>
    <definedName name="wsnhed" localSheetId="6" hidden="1">{"via1",#N/A,TRUE,"general";"via2",#N/A,TRUE,"general";"via3",#N/A,TRUE,"general"}</definedName>
    <definedName name="wsnhed" localSheetId="10" hidden="1">{"via1",#N/A,TRUE,"general";"via2",#N/A,TRUE,"general";"via3",#N/A,TRUE,"general"}</definedName>
    <definedName name="wsnhed" hidden="1">{"via1",#N/A,TRUE,"general";"via2",#N/A,TRUE,"general";"via3",#N/A,TRUE,"general"}</definedName>
    <definedName name="wswswsqa" localSheetId="14" hidden="1">{"via1",#N/A,TRUE,"general";"via2",#N/A,TRUE,"general";"via3",#N/A,TRUE,"general"}</definedName>
    <definedName name="wswswsqa" localSheetId="6" hidden="1">{"via1",#N/A,TRUE,"general";"via2",#N/A,TRUE,"general";"via3",#N/A,TRUE,"general"}</definedName>
    <definedName name="wswswsqa" localSheetId="10" hidden="1">{"via1",#N/A,TRUE,"general";"via2",#N/A,TRUE,"general";"via3",#N/A,TRUE,"general"}</definedName>
    <definedName name="wswswsqa" hidden="1">{"via1",#N/A,TRUE,"general";"via2",#N/A,TRUE,"general";"via3",#N/A,TRUE,"general"}</definedName>
    <definedName name="wtt" localSheetId="14" hidden="1">{"TAB1",#N/A,TRUE,"GENERAL";"TAB2",#N/A,TRUE,"GENERAL";"TAB3",#N/A,TRUE,"GENERAL";"TAB4",#N/A,TRUE,"GENERAL";"TAB5",#N/A,TRUE,"GENERAL"}</definedName>
    <definedName name="wtt" localSheetId="6" hidden="1">{"TAB1",#N/A,TRUE,"GENERAL";"TAB2",#N/A,TRUE,"GENERAL";"TAB3",#N/A,TRUE,"GENERAL";"TAB4",#N/A,TRUE,"GENERAL";"TAB5",#N/A,TRUE,"GENERAL"}</definedName>
    <definedName name="wtt" localSheetId="10" hidden="1">{"TAB1",#N/A,TRUE,"GENERAL";"TAB2",#N/A,TRUE,"GENERAL";"TAB3",#N/A,TRUE,"GENERAL";"TAB4",#N/A,TRUE,"GENERAL";"TAB5",#N/A,TRUE,"GENERAL"}</definedName>
    <definedName name="wtt" hidden="1">{"TAB1",#N/A,TRUE,"GENERAL";"TAB2",#N/A,TRUE,"GENERAL";"TAB3",#N/A,TRUE,"GENERAL";"TAB4",#N/A,TRUE,"GENERAL";"TAB5",#N/A,TRUE,"GENERAL"}</definedName>
    <definedName name="wwded3" localSheetId="14" hidden="1">{"via1",#N/A,TRUE,"general";"via2",#N/A,TRUE,"general";"via3",#N/A,TRUE,"general"}</definedName>
    <definedName name="wwded3" localSheetId="6" hidden="1">{"via1",#N/A,TRUE,"general";"via2",#N/A,TRUE,"general";"via3",#N/A,TRUE,"general"}</definedName>
    <definedName name="wwded3" localSheetId="10" hidden="1">{"via1",#N/A,TRUE,"general";"via2",#N/A,TRUE,"general";"via3",#N/A,TRUE,"general"}</definedName>
    <definedName name="wwded3" hidden="1">{"via1",#N/A,TRUE,"general";"via2",#N/A,TRUE,"general";"via3",#N/A,TRUE,"general"}</definedName>
    <definedName name="wwww" localSheetId="14">#REF!</definedName>
    <definedName name="wwww" localSheetId="6">#REF!</definedName>
    <definedName name="wwww" localSheetId="10">#REF!</definedName>
    <definedName name="wwww" localSheetId="5">#REF!</definedName>
    <definedName name="wwww" localSheetId="3">#REF!</definedName>
    <definedName name="wwww" localSheetId="4">#REF!</definedName>
    <definedName name="wwww">#REF!</definedName>
    <definedName name="wwwwe" localSheetId="14" hidden="1">{"TAB1",#N/A,TRUE,"GENERAL";"TAB2",#N/A,TRUE,"GENERAL";"TAB3",#N/A,TRUE,"GENERAL";"TAB4",#N/A,TRUE,"GENERAL";"TAB5",#N/A,TRUE,"GENERAL"}</definedName>
    <definedName name="wwwwe" localSheetId="6" hidden="1">{"TAB1",#N/A,TRUE,"GENERAL";"TAB2",#N/A,TRUE,"GENERAL";"TAB3",#N/A,TRUE,"GENERAL";"TAB4",#N/A,TRUE,"GENERAL";"TAB5",#N/A,TRUE,"GENERAL"}</definedName>
    <definedName name="wwwwe" localSheetId="10" hidden="1">{"TAB1",#N/A,TRUE,"GENERAL";"TAB2",#N/A,TRUE,"GENERAL";"TAB3",#N/A,TRUE,"GENERAL";"TAB4",#N/A,TRUE,"GENERAL";"TAB5",#N/A,TRUE,"GENERAL"}</definedName>
    <definedName name="wwwwe" hidden="1">{"TAB1",#N/A,TRUE,"GENERAL";"TAB2",#N/A,TRUE,"GENERAL";"TAB3",#N/A,TRUE,"GENERAL";"TAB4",#N/A,TRUE,"GENERAL";"TAB5",#N/A,TRUE,"GENERAL"}</definedName>
    <definedName name="wyty" localSheetId="14" hidden="1">{"via1",#N/A,TRUE,"general";"via2",#N/A,TRUE,"general";"via3",#N/A,TRUE,"general"}</definedName>
    <definedName name="wyty" localSheetId="6" hidden="1">{"via1",#N/A,TRUE,"general";"via2",#N/A,TRUE,"general";"via3",#N/A,TRUE,"general"}</definedName>
    <definedName name="wyty" localSheetId="10" hidden="1">{"via1",#N/A,TRUE,"general";"via2",#N/A,TRUE,"general";"via3",#N/A,TRUE,"general"}</definedName>
    <definedName name="wyty" hidden="1">{"via1",#N/A,TRUE,"general";"via2",#N/A,TRUE,"general";"via3",#N/A,TRUE,"general"}</definedName>
    <definedName name="X.X.X.X.X.X" localSheetId="14">#REF!</definedName>
    <definedName name="X.X.X.X.X.X" localSheetId="15">#REF!</definedName>
    <definedName name="X.X.X.X.X.X" localSheetId="6">#REF!</definedName>
    <definedName name="X.X.X.X.X.X" localSheetId="10">#REF!</definedName>
    <definedName name="X.X.X.X.X.X" localSheetId="5">#REF!</definedName>
    <definedName name="X.X.X.X.X.X" localSheetId="3">#REF!</definedName>
    <definedName name="X.X.X.X.X.X" localSheetId="4">#REF!</definedName>
    <definedName name="X.X.X.X.X.X">#REF!</definedName>
    <definedName name="xcbvbs" localSheetId="14" hidden="1">{"TAB1",#N/A,TRUE,"GENERAL";"TAB2",#N/A,TRUE,"GENERAL";"TAB3",#N/A,TRUE,"GENERAL";"TAB4",#N/A,TRUE,"GENERAL";"TAB5",#N/A,TRUE,"GENERAL"}</definedName>
    <definedName name="xcbvbs" localSheetId="6" hidden="1">{"TAB1",#N/A,TRUE,"GENERAL";"TAB2",#N/A,TRUE,"GENERAL";"TAB3",#N/A,TRUE,"GENERAL";"TAB4",#N/A,TRUE,"GENERAL";"TAB5",#N/A,TRUE,"GENERAL"}</definedName>
    <definedName name="xcbvbs" localSheetId="10" hidden="1">{"TAB1",#N/A,TRUE,"GENERAL";"TAB2",#N/A,TRUE,"GENERAL";"TAB3",#N/A,TRUE,"GENERAL";"TAB4",#N/A,TRUE,"GENERAL";"TAB5",#N/A,TRUE,"GENERAL"}</definedName>
    <definedName name="xcbvbs" hidden="1">{"TAB1",#N/A,TRUE,"GENERAL";"TAB2",#N/A,TRUE,"GENERAL";"TAB3",#N/A,TRUE,"GENERAL";"TAB4",#N/A,TRUE,"GENERAL";"TAB5",#N/A,TRUE,"GENERAL"}</definedName>
    <definedName name="XNXNXNXNXNX" localSheetId="14">#REF!</definedName>
    <definedName name="XNXNXNXNXNX" localSheetId="15">#REF!</definedName>
    <definedName name="XNXNXNXNXNX" localSheetId="6">#REF!</definedName>
    <definedName name="XNXNXNXNXNX" localSheetId="10">#REF!</definedName>
    <definedName name="XNXNXNXNXNX" localSheetId="5">#REF!</definedName>
    <definedName name="XNXNXNXNXNX" localSheetId="3">#REF!</definedName>
    <definedName name="XNXNXNXNXNX" localSheetId="4">#REF!</definedName>
    <definedName name="XNXNXNXNXNX">#REF!</definedName>
    <definedName name="xsxs" localSheetId="14" hidden="1">{"TAB1",#N/A,TRUE,"GENERAL";"TAB2",#N/A,TRUE,"GENERAL";"TAB3",#N/A,TRUE,"GENERAL";"TAB4",#N/A,TRUE,"GENERAL";"TAB5",#N/A,TRUE,"GENERAL"}</definedName>
    <definedName name="xsxs" localSheetId="6" hidden="1">{"TAB1",#N/A,TRUE,"GENERAL";"TAB2",#N/A,TRUE,"GENERAL";"TAB3",#N/A,TRUE,"GENERAL";"TAB4",#N/A,TRUE,"GENERAL";"TAB5",#N/A,TRUE,"GENERAL"}</definedName>
    <definedName name="xsxs" localSheetId="10" hidden="1">{"TAB1",#N/A,TRUE,"GENERAL";"TAB2",#N/A,TRUE,"GENERAL";"TAB3",#N/A,TRUE,"GENERAL";"TAB4",#N/A,TRUE,"GENERAL";"TAB5",#N/A,TRUE,"GENERAL"}</definedName>
    <definedName name="xsxs" hidden="1">{"TAB1",#N/A,TRUE,"GENERAL";"TAB2",#N/A,TRUE,"GENERAL";"TAB3",#N/A,TRUE,"GENERAL";"TAB4",#N/A,TRUE,"GENERAL";"TAB5",#N/A,TRUE,"GENERAL"}</definedName>
    <definedName name="XX" localSheetId="14">'[61]A. P. U.'!#REF!</definedName>
    <definedName name="XX" localSheetId="10">'[62]A. P. U.'!#REF!</definedName>
    <definedName name="xxfg" localSheetId="14" hidden="1">{"via1",#N/A,TRUE,"general";"via2",#N/A,TRUE,"general";"via3",#N/A,TRUE,"general"}</definedName>
    <definedName name="xxfg" localSheetId="6" hidden="1">{"via1",#N/A,TRUE,"general";"via2",#N/A,TRUE,"general";"via3",#N/A,TRUE,"general"}</definedName>
    <definedName name="xxfg" localSheetId="10" hidden="1">{"via1",#N/A,TRUE,"general";"via2",#N/A,TRUE,"general";"via3",#N/A,TRUE,"general"}</definedName>
    <definedName name="xxfg" hidden="1">{"via1",#N/A,TRUE,"general";"via2",#N/A,TRUE,"general";"via3",#N/A,TRUE,"general"}</definedName>
    <definedName name="XXX" localSheetId="14">#REF!</definedName>
    <definedName name="XXX" localSheetId="6">#REF!</definedName>
    <definedName name="XXX" localSheetId="10">#REF!</definedName>
    <definedName name="XXX" localSheetId="5">#REF!</definedName>
    <definedName name="XXX" localSheetId="3">#REF!</definedName>
    <definedName name="XXX" localSheetId="4">#REF!</definedName>
    <definedName name="XXX">#REF!</definedName>
    <definedName name="xxxx" localSheetId="14">#REF!</definedName>
    <definedName name="xxxx" localSheetId="15">#REF!</definedName>
    <definedName name="xxxx" localSheetId="6">#REF!</definedName>
    <definedName name="xxxx" localSheetId="10">#REF!</definedName>
    <definedName name="xxxx" localSheetId="5">#REF!</definedName>
    <definedName name="xxxx" localSheetId="3">#REF!</definedName>
    <definedName name="xxxx" localSheetId="4">#REF!</definedName>
    <definedName name="xxxx">#REF!</definedName>
    <definedName name="XXXXX" localSheetId="14">#REF!</definedName>
    <definedName name="XXXXX" localSheetId="15">#REF!</definedName>
    <definedName name="XXXXX" localSheetId="6">#REF!</definedName>
    <definedName name="XXXXX" localSheetId="10">#REF!</definedName>
    <definedName name="XXXXX" localSheetId="5">#REF!</definedName>
    <definedName name="XXXXX" localSheetId="3">#REF!</definedName>
    <definedName name="XXXXX" localSheetId="4">#REF!</definedName>
    <definedName name="XXXXX">#REF!</definedName>
    <definedName name="xxxxxds" localSheetId="14" hidden="1">{"via1",#N/A,TRUE,"general";"via2",#N/A,TRUE,"general";"via3",#N/A,TRUE,"general"}</definedName>
    <definedName name="xxxxxds" localSheetId="6" hidden="1">{"via1",#N/A,TRUE,"general";"via2",#N/A,TRUE,"general";"via3",#N/A,TRUE,"general"}</definedName>
    <definedName name="xxxxxds" localSheetId="10" hidden="1">{"via1",#N/A,TRUE,"general";"via2",#N/A,TRUE,"general";"via3",#N/A,TRUE,"general"}</definedName>
    <definedName name="xxxxxds" hidden="1">{"via1",#N/A,TRUE,"general";"via2",#N/A,TRUE,"general";"via3",#N/A,TRUE,"general"}</definedName>
    <definedName name="XXXXXXXX" localSheetId="14">#REF!</definedName>
    <definedName name="XXXXXXXX" localSheetId="15">#REF!</definedName>
    <definedName name="XXXXXXXX" localSheetId="6">#REF!</definedName>
    <definedName name="XXXXXXXX" localSheetId="10">#REF!</definedName>
    <definedName name="XXXXXXXX" localSheetId="5">#REF!</definedName>
    <definedName name="XXXXXXXX" localSheetId="3">#REF!</definedName>
    <definedName name="XXXXXXXX" localSheetId="4">#REF!</definedName>
    <definedName name="XXXXXXXX">#REF!</definedName>
    <definedName name="XXXXXXXXXX" localSheetId="14">#REF!</definedName>
    <definedName name="XXXXXXXXXX" localSheetId="6">#REF!</definedName>
    <definedName name="XXXXXXXXXX" localSheetId="10">#REF!</definedName>
    <definedName name="XXXXXXXXXX" localSheetId="5">#REF!</definedName>
    <definedName name="XXXXXXXXXX" localSheetId="3">#REF!</definedName>
    <definedName name="XXXXXXXXXX" localSheetId="4">#REF!</definedName>
    <definedName name="XXXXXXXXXX">#REF!</definedName>
    <definedName name="xxxxxxxxxx29" localSheetId="14" hidden="1">{"via1",#N/A,TRUE,"general";"via2",#N/A,TRUE,"general";"via3",#N/A,TRUE,"general"}</definedName>
    <definedName name="xxxxxxxxxx29" localSheetId="6" hidden="1">{"via1",#N/A,TRUE,"general";"via2",#N/A,TRUE,"general";"via3",#N/A,TRUE,"general"}</definedName>
    <definedName name="xxxxxxxxxx29" localSheetId="10" hidden="1">{"via1",#N/A,TRUE,"general";"via2",#N/A,TRUE,"general";"via3",#N/A,TRUE,"general"}</definedName>
    <definedName name="xxxxxxxxxx29" hidden="1">{"via1",#N/A,TRUE,"general";"via2",#N/A,TRUE,"general";"via3",#N/A,TRUE,"general"}</definedName>
    <definedName name="XXXXXXXXXXX" localSheetId="14">#REF!</definedName>
    <definedName name="XXXXXXXXXXX" localSheetId="15">#REF!</definedName>
    <definedName name="XXXXXXXXXXX" localSheetId="6">#REF!</definedName>
    <definedName name="XXXXXXXXXXX" localSheetId="10">#REF!</definedName>
    <definedName name="XXXXXXXXXXX" localSheetId="5">#REF!</definedName>
    <definedName name="XXXXXXXXXXX" localSheetId="3">#REF!</definedName>
    <definedName name="XXXXXXXXXXX" localSheetId="4">#REF!</definedName>
    <definedName name="XXXXXXXXXXX">#REF!</definedName>
    <definedName name="XXXXXXXXXXXX" localSheetId="14">#REF!</definedName>
    <definedName name="XXXXXXXXXXXX" localSheetId="6">#REF!</definedName>
    <definedName name="XXXXXXXXXXXX" localSheetId="10">#REF!</definedName>
    <definedName name="XXXXXXXXXXXX" localSheetId="5">#REF!</definedName>
    <definedName name="XXXXXXXXXXXX" localSheetId="3">#REF!</definedName>
    <definedName name="XXXXXXXXXXXX" localSheetId="4">#REF!</definedName>
    <definedName name="XXXXXXXXXXXX">#REF!</definedName>
    <definedName name="xxxxxxxxxxxxxxxxxxxxxxxxxxxxx" localSheetId="14">#REF!</definedName>
    <definedName name="xxxxxxxxxxxxxxxxxxxxxxxxxxxxx" localSheetId="15">#REF!</definedName>
    <definedName name="xxxxxxxxxxxxxxxxxxxxxxxxxxxxx" localSheetId="6">#REF!</definedName>
    <definedName name="xxxxxxxxxxxxxxxxxxxxxxxxxxxxx" localSheetId="10">#REF!</definedName>
    <definedName name="xxxxxxxxxxxxxxxxxxxxxxxxxxxxx" localSheetId="5">#REF!</definedName>
    <definedName name="xxxxxxxxxxxxxxxxxxxxxxxxxxxxx" localSheetId="3">#REF!</definedName>
    <definedName name="xxxxxxxxxxxxxxxxxxxxxxxxxxxxx" localSheetId="4">#REF!</definedName>
    <definedName name="xxxxxxxxxxxxxxxxxxxxxxxxxxxxx">#REF!</definedName>
    <definedName name="XZXZV" localSheetId="14" hidden="1">{"via1",#N/A,TRUE,"general";"via2",#N/A,TRUE,"general";"via3",#N/A,TRUE,"general"}</definedName>
    <definedName name="XZXZV" localSheetId="6" hidden="1">{"via1",#N/A,TRUE,"general";"via2",#N/A,TRUE,"general";"via3",#N/A,TRUE,"general"}</definedName>
    <definedName name="XZXZV" localSheetId="10" hidden="1">{"via1",#N/A,TRUE,"general";"via2",#N/A,TRUE,"general";"via3",#N/A,TRUE,"general"}</definedName>
    <definedName name="XZXZV" hidden="1">{"via1",#N/A,TRUE,"general";"via2",#N/A,TRUE,"general";"via3",#N/A,TRUE,"general"}</definedName>
    <definedName name="Y" localSheetId="14">[16]!absc</definedName>
    <definedName name="Y" localSheetId="6">[17]!absc</definedName>
    <definedName name="Y" localSheetId="10">[18]!absc</definedName>
    <definedName name="Y" localSheetId="1">[17]!absc</definedName>
    <definedName name="Y" localSheetId="5">[17]!absc</definedName>
    <definedName name="Y" localSheetId="3">[17]!absc</definedName>
    <definedName name="Y" localSheetId="4">[17]!absc</definedName>
    <definedName name="Y">[17]!absc</definedName>
    <definedName name="y6y6" localSheetId="14" hidden="1">{"via1",#N/A,TRUE,"general";"via2",#N/A,TRUE,"general";"via3",#N/A,TRUE,"general"}</definedName>
    <definedName name="y6y6" localSheetId="6" hidden="1">{"via1",#N/A,TRUE,"general";"via2",#N/A,TRUE,"general";"via3",#N/A,TRUE,"general"}</definedName>
    <definedName name="y6y6" localSheetId="10" hidden="1">{"via1",#N/A,TRUE,"general";"via2",#N/A,TRUE,"general";"via3",#N/A,TRUE,"general"}</definedName>
    <definedName name="y6y6" hidden="1">{"via1",#N/A,TRUE,"general";"via2",#N/A,TRUE,"general";"via3",#N/A,TRUE,"general"}</definedName>
    <definedName name="YA" localSheetId="14">#REF!</definedName>
    <definedName name="YA" localSheetId="6">#REF!</definedName>
    <definedName name="YA" localSheetId="10">#REF!</definedName>
    <definedName name="YA" localSheetId="5">#REF!</definedName>
    <definedName name="YA" localSheetId="3">#REF!</definedName>
    <definedName name="YA" localSheetId="4">#REF!</definedName>
    <definedName name="YA">#REF!</definedName>
    <definedName name="yery" localSheetId="14" hidden="1">{"via1",#N/A,TRUE,"general";"via2",#N/A,TRUE,"general";"via3",#N/A,TRUE,"general"}</definedName>
    <definedName name="yery" localSheetId="6" hidden="1">{"via1",#N/A,TRUE,"general";"via2",#N/A,TRUE,"general";"via3",#N/A,TRUE,"general"}</definedName>
    <definedName name="yery" localSheetId="10" hidden="1">{"via1",#N/A,TRUE,"general";"via2",#N/A,TRUE,"general";"via3",#N/A,TRUE,"general"}</definedName>
    <definedName name="yery" hidden="1">{"via1",#N/A,TRUE,"general";"via2",#N/A,TRUE,"general";"via3",#N/A,TRUE,"general"}</definedName>
    <definedName name="yhy" localSheetId="14" hidden="1">{"TAB1",#N/A,TRUE,"GENERAL";"TAB2",#N/A,TRUE,"GENERAL";"TAB3",#N/A,TRUE,"GENERAL";"TAB4",#N/A,TRUE,"GENERAL";"TAB5",#N/A,TRUE,"GENERAL"}</definedName>
    <definedName name="yhy" localSheetId="6" hidden="1">{"TAB1",#N/A,TRUE,"GENERAL";"TAB2",#N/A,TRUE,"GENERAL";"TAB3",#N/A,TRUE,"GENERAL";"TAB4",#N/A,TRUE,"GENERAL";"TAB5",#N/A,TRUE,"GENERAL"}</definedName>
    <definedName name="yhy" localSheetId="10" hidden="1">{"TAB1",#N/A,TRUE,"GENERAL";"TAB2",#N/A,TRUE,"GENERAL";"TAB3",#N/A,TRUE,"GENERAL";"TAB4",#N/A,TRUE,"GENERAL";"TAB5",#N/A,TRUE,"GENERAL"}</definedName>
    <definedName name="yhy" hidden="1">{"TAB1",#N/A,TRUE,"GENERAL";"TAB2",#N/A,TRUE,"GENERAL";"TAB3",#N/A,TRUE,"GENERAL";"TAB4",#N/A,TRUE,"GENERAL";"TAB5",#N/A,TRUE,"GENERAL"}</definedName>
    <definedName name="yjyj" localSheetId="14" hidden="1">{"TAB1",#N/A,TRUE,"GENERAL";"TAB2",#N/A,TRUE,"GENERAL";"TAB3",#N/A,TRUE,"GENERAL";"TAB4",#N/A,TRUE,"GENERAL";"TAB5",#N/A,TRUE,"GENERAL"}</definedName>
    <definedName name="yjyj" localSheetId="6" hidden="1">{"TAB1",#N/A,TRUE,"GENERAL";"TAB2",#N/A,TRUE,"GENERAL";"TAB3",#N/A,TRUE,"GENERAL";"TAB4",#N/A,TRUE,"GENERAL";"TAB5",#N/A,TRUE,"GENERAL"}</definedName>
    <definedName name="yjyj" localSheetId="10" hidden="1">{"TAB1",#N/A,TRUE,"GENERAL";"TAB2",#N/A,TRUE,"GENERAL";"TAB3",#N/A,TRUE,"GENERAL";"TAB4",#N/A,TRUE,"GENERAL";"TAB5",#N/A,TRUE,"GENERAL"}</definedName>
    <definedName name="yjyj" hidden="1">{"TAB1",#N/A,TRUE,"GENERAL";"TAB2",#N/A,TRUE,"GENERAL";"TAB3",#N/A,TRUE,"GENERAL";"TAB4",#N/A,TRUE,"GENERAL";"TAB5",#N/A,TRUE,"GENERAL"}</definedName>
    <definedName name="yoya" localSheetId="14">#REF!</definedName>
    <definedName name="yoya" localSheetId="15">#REF!</definedName>
    <definedName name="yoya" localSheetId="6">#REF!</definedName>
    <definedName name="yoya" localSheetId="10">#REF!</definedName>
    <definedName name="yoya" localSheetId="5">#REF!</definedName>
    <definedName name="yoya" localSheetId="3">#REF!</definedName>
    <definedName name="yoya" localSheetId="4">#REF!</definedName>
    <definedName name="yoya">#REF!</definedName>
    <definedName name="yoyo" localSheetId="14">#REF!</definedName>
    <definedName name="yoyo" localSheetId="15">#REF!</definedName>
    <definedName name="yoyo" localSheetId="6">#REF!</definedName>
    <definedName name="yoyo" localSheetId="10">#REF!</definedName>
    <definedName name="yoyo" localSheetId="5">#REF!</definedName>
    <definedName name="yoyo" localSheetId="3">#REF!</definedName>
    <definedName name="yoyo" localSheetId="4">#REF!</definedName>
    <definedName name="yoyo">#REF!</definedName>
    <definedName name="YQYQY" localSheetId="14">#REF!</definedName>
    <definedName name="YQYQY" localSheetId="15">#REF!</definedName>
    <definedName name="YQYQY" localSheetId="6">#REF!</definedName>
    <definedName name="YQYQY" localSheetId="10">#REF!</definedName>
    <definedName name="YQYQY" localSheetId="5">#REF!</definedName>
    <definedName name="YQYQY" localSheetId="3">#REF!</definedName>
    <definedName name="YQYQY" localSheetId="4">#REF!</definedName>
    <definedName name="YQYQY">#REF!</definedName>
    <definedName name="yrey" localSheetId="14" hidden="1">{"via1",#N/A,TRUE,"general";"via2",#N/A,TRUE,"general";"via3",#N/A,TRUE,"general"}</definedName>
    <definedName name="yrey" localSheetId="6" hidden="1">{"via1",#N/A,TRUE,"general";"via2",#N/A,TRUE,"general";"via3",#N/A,TRUE,"general"}</definedName>
    <definedName name="yrey" localSheetId="10" hidden="1">{"via1",#N/A,TRUE,"general";"via2",#N/A,TRUE,"general";"via3",#N/A,TRUE,"general"}</definedName>
    <definedName name="yrey" hidden="1">{"via1",#N/A,TRUE,"general";"via2",#N/A,TRUE,"general";"via3",#N/A,TRUE,"general"}</definedName>
    <definedName name="yry" localSheetId="14" hidden="1">{"via1",#N/A,TRUE,"general";"via2",#N/A,TRUE,"general";"via3",#N/A,TRUE,"general"}</definedName>
    <definedName name="yry" localSheetId="6" hidden="1">{"via1",#N/A,TRUE,"general";"via2",#N/A,TRUE,"general";"via3",#N/A,TRUE,"general"}</definedName>
    <definedName name="yry" localSheetId="10" hidden="1">{"via1",#N/A,TRUE,"general";"via2",#N/A,TRUE,"general";"via3",#N/A,TRUE,"general"}</definedName>
    <definedName name="yry" hidden="1">{"via1",#N/A,TRUE,"general";"via2",#N/A,TRUE,"general";"via3",#N/A,TRUE,"general"}</definedName>
    <definedName name="ytj" localSheetId="14" hidden="1">{"TAB1",#N/A,TRUE,"GENERAL";"TAB2",#N/A,TRUE,"GENERAL";"TAB3",#N/A,TRUE,"GENERAL";"TAB4",#N/A,TRUE,"GENERAL";"TAB5",#N/A,TRUE,"GENERAL"}</definedName>
    <definedName name="ytj" localSheetId="6" hidden="1">{"TAB1",#N/A,TRUE,"GENERAL";"TAB2",#N/A,TRUE,"GENERAL";"TAB3",#N/A,TRUE,"GENERAL";"TAB4",#N/A,TRUE,"GENERAL";"TAB5",#N/A,TRUE,"GENERAL"}</definedName>
    <definedName name="ytj" localSheetId="10" hidden="1">{"TAB1",#N/A,TRUE,"GENERAL";"TAB2",#N/A,TRUE,"GENERAL";"TAB3",#N/A,TRUE,"GENERAL";"TAB4",#N/A,TRUE,"GENERAL";"TAB5",#N/A,TRUE,"GENERAL"}</definedName>
    <definedName name="ytj" hidden="1">{"TAB1",#N/A,TRUE,"GENERAL";"TAB2",#N/A,TRUE,"GENERAL";"TAB3",#N/A,TRUE,"GENERAL";"TAB4",#N/A,TRUE,"GENERAL";"TAB5",#N/A,TRUE,"GENERAL"}</definedName>
    <definedName name="ytjt6" localSheetId="14" hidden="1">{"via1",#N/A,TRUE,"general";"via2",#N/A,TRUE,"general";"via3",#N/A,TRUE,"general"}</definedName>
    <definedName name="ytjt6" localSheetId="6" hidden="1">{"via1",#N/A,TRUE,"general";"via2",#N/A,TRUE,"general";"via3",#N/A,TRUE,"general"}</definedName>
    <definedName name="ytjt6" localSheetId="10" hidden="1">{"via1",#N/A,TRUE,"general";"via2",#N/A,TRUE,"general";"via3",#N/A,TRUE,"general"}</definedName>
    <definedName name="ytjt6" hidden="1">{"via1",#N/A,TRUE,"general";"via2",#N/A,TRUE,"general";"via3",#N/A,TRUE,"general"}</definedName>
    <definedName name="ytrwyr" localSheetId="14" hidden="1">{"TAB1",#N/A,TRUE,"GENERAL";"TAB2",#N/A,TRUE,"GENERAL";"TAB3",#N/A,TRUE,"GENERAL";"TAB4",#N/A,TRUE,"GENERAL";"TAB5",#N/A,TRUE,"GENERAL"}</definedName>
    <definedName name="ytrwyr" localSheetId="6" hidden="1">{"TAB1",#N/A,TRUE,"GENERAL";"TAB2",#N/A,TRUE,"GENERAL";"TAB3",#N/A,TRUE,"GENERAL";"TAB4",#N/A,TRUE,"GENERAL";"TAB5",#N/A,TRUE,"GENERAL"}</definedName>
    <definedName name="ytrwyr" localSheetId="10" hidden="1">{"TAB1",#N/A,TRUE,"GENERAL";"TAB2",#N/A,TRUE,"GENERAL";"TAB3",#N/A,TRUE,"GENERAL";"TAB4",#N/A,TRUE,"GENERAL";"TAB5",#N/A,TRUE,"GENERAL"}</definedName>
    <definedName name="ytrwyr" hidden="1">{"TAB1",#N/A,TRUE,"GENERAL";"TAB2",#N/A,TRUE,"GENERAL";"TAB3",#N/A,TRUE,"GENERAL";"TAB4",#N/A,TRUE,"GENERAL";"TAB5",#N/A,TRUE,"GENERAL"}</definedName>
    <definedName name="ytry" localSheetId="14" hidden="1">{"via1",#N/A,TRUE,"general";"via2",#N/A,TRUE,"general";"via3",#N/A,TRUE,"general"}</definedName>
    <definedName name="ytry" localSheetId="6" hidden="1">{"via1",#N/A,TRUE,"general";"via2",#N/A,TRUE,"general";"via3",#N/A,TRUE,"general"}</definedName>
    <definedName name="ytry" localSheetId="10" hidden="1">{"via1",#N/A,TRUE,"general";"via2",#N/A,TRUE,"general";"via3",#N/A,TRUE,"general"}</definedName>
    <definedName name="ytry" hidden="1">{"via1",#N/A,TRUE,"general";"via2",#N/A,TRUE,"general";"via3",#N/A,TRUE,"general"}</definedName>
    <definedName name="ytryrty" localSheetId="14" hidden="1">{"via1",#N/A,TRUE,"general";"via2",#N/A,TRUE,"general";"via3",#N/A,TRUE,"general"}</definedName>
    <definedName name="ytryrty" localSheetId="6" hidden="1">{"via1",#N/A,TRUE,"general";"via2",#N/A,TRUE,"general";"via3",#N/A,TRUE,"general"}</definedName>
    <definedName name="ytryrty" localSheetId="10" hidden="1">{"via1",#N/A,TRUE,"general";"via2",#N/A,TRUE,"general";"via3",#N/A,TRUE,"general"}</definedName>
    <definedName name="ytryrty" hidden="1">{"via1",#N/A,TRUE,"general";"via2",#N/A,TRUE,"general";"via3",#N/A,TRUE,"general"}</definedName>
    <definedName name="YTRYUYT" localSheetId="14" hidden="1">{"TAB1",#N/A,TRUE,"GENERAL";"TAB2",#N/A,TRUE,"GENERAL";"TAB3",#N/A,TRUE,"GENERAL";"TAB4",#N/A,TRUE,"GENERAL";"TAB5",#N/A,TRUE,"GENERAL"}</definedName>
    <definedName name="YTRYUYT" localSheetId="6" hidden="1">{"TAB1",#N/A,TRUE,"GENERAL";"TAB2",#N/A,TRUE,"GENERAL";"TAB3",#N/A,TRUE,"GENERAL";"TAB4",#N/A,TRUE,"GENERAL";"TAB5",#N/A,TRUE,"GENERAL"}</definedName>
    <definedName name="YTRYUYT" localSheetId="10" hidden="1">{"TAB1",#N/A,TRUE,"GENERAL";"TAB2",#N/A,TRUE,"GENERAL";"TAB3",#N/A,TRUE,"GENERAL";"TAB4",#N/A,TRUE,"GENERAL";"TAB5",#N/A,TRUE,"GENERAL"}</definedName>
    <definedName name="YTRYUYT" hidden="1">{"TAB1",#N/A,TRUE,"GENERAL";"TAB2",#N/A,TRUE,"GENERAL";"TAB3",#N/A,TRUE,"GENERAL";"TAB4",#N/A,TRUE,"GENERAL";"TAB5",#N/A,TRUE,"GENERAL"}</definedName>
    <definedName name="ytudfgd" localSheetId="14" hidden="1">{"TAB1",#N/A,TRUE,"GENERAL";"TAB2",#N/A,TRUE,"GENERAL";"TAB3",#N/A,TRUE,"GENERAL";"TAB4",#N/A,TRUE,"GENERAL";"TAB5",#N/A,TRUE,"GENERAL"}</definedName>
    <definedName name="ytudfgd" localSheetId="6" hidden="1">{"TAB1",#N/A,TRUE,"GENERAL";"TAB2",#N/A,TRUE,"GENERAL";"TAB3",#N/A,TRUE,"GENERAL";"TAB4",#N/A,TRUE,"GENERAL";"TAB5",#N/A,TRUE,"GENERAL"}</definedName>
    <definedName name="ytudfgd" localSheetId="10" hidden="1">{"TAB1",#N/A,TRUE,"GENERAL";"TAB2",#N/A,TRUE,"GENERAL";"TAB3",#N/A,TRUE,"GENERAL";"TAB4",#N/A,TRUE,"GENERAL";"TAB5",#N/A,TRUE,"GENERAL"}</definedName>
    <definedName name="ytudfgd" hidden="1">{"TAB1",#N/A,TRUE,"GENERAL";"TAB2",#N/A,TRUE,"GENERAL";"TAB3",#N/A,TRUE,"GENERAL";"TAB4",#N/A,TRUE,"GENERAL";"TAB5",#N/A,TRUE,"GENERAL"}</definedName>
    <definedName name="yturtu7" localSheetId="14" hidden="1">{"TAB1",#N/A,TRUE,"GENERAL";"TAB2",#N/A,TRUE,"GENERAL";"TAB3",#N/A,TRUE,"GENERAL";"TAB4",#N/A,TRUE,"GENERAL";"TAB5",#N/A,TRUE,"GENERAL"}</definedName>
    <definedName name="yturtu7" localSheetId="6" hidden="1">{"TAB1",#N/A,TRUE,"GENERAL";"TAB2",#N/A,TRUE,"GENERAL";"TAB3",#N/A,TRUE,"GENERAL";"TAB4",#N/A,TRUE,"GENERAL";"TAB5",#N/A,TRUE,"GENERAL"}</definedName>
    <definedName name="yturtu7" localSheetId="10" hidden="1">{"TAB1",#N/A,TRUE,"GENERAL";"TAB2",#N/A,TRUE,"GENERAL";"TAB3",#N/A,TRUE,"GENERAL";"TAB4",#N/A,TRUE,"GENERAL";"TAB5",#N/A,TRUE,"GENERAL"}</definedName>
    <definedName name="yturtu7" hidden="1">{"TAB1",#N/A,TRUE,"GENERAL";"TAB2",#N/A,TRUE,"GENERAL";"TAB3",#N/A,TRUE,"GENERAL";"TAB4",#N/A,TRUE,"GENERAL";"TAB5",#N/A,TRUE,"GENERAL"}</definedName>
    <definedName name="yturu" localSheetId="14" hidden="1">{"TAB1",#N/A,TRUE,"GENERAL";"TAB2",#N/A,TRUE,"GENERAL";"TAB3",#N/A,TRUE,"GENERAL";"TAB4",#N/A,TRUE,"GENERAL";"TAB5",#N/A,TRUE,"GENERAL"}</definedName>
    <definedName name="yturu" localSheetId="6" hidden="1">{"TAB1",#N/A,TRUE,"GENERAL";"TAB2",#N/A,TRUE,"GENERAL";"TAB3",#N/A,TRUE,"GENERAL";"TAB4",#N/A,TRUE,"GENERAL";"TAB5",#N/A,TRUE,"GENERAL"}</definedName>
    <definedName name="yturu" localSheetId="10" hidden="1">{"TAB1",#N/A,TRUE,"GENERAL";"TAB2",#N/A,TRUE,"GENERAL";"TAB3",#N/A,TRUE,"GENERAL";"TAB4",#N/A,TRUE,"GENERAL";"TAB5",#N/A,TRUE,"GENERAL"}</definedName>
    <definedName name="yturu" hidden="1">{"TAB1",#N/A,TRUE,"GENERAL";"TAB2",#N/A,TRUE,"GENERAL";"TAB3",#N/A,TRUE,"GENERAL";"TAB4",#N/A,TRUE,"GENERAL";"TAB5",#N/A,TRUE,"GENERAL"}</definedName>
    <definedName name="ytuytfgh" localSheetId="14" hidden="1">{"via1",#N/A,TRUE,"general";"via2",#N/A,TRUE,"general";"via3",#N/A,TRUE,"general"}</definedName>
    <definedName name="ytuytfgh" localSheetId="6" hidden="1">{"via1",#N/A,TRUE,"general";"via2",#N/A,TRUE,"general";"via3",#N/A,TRUE,"general"}</definedName>
    <definedName name="ytuytfgh" localSheetId="10" hidden="1">{"via1",#N/A,TRUE,"general";"via2",#N/A,TRUE,"general";"via3",#N/A,TRUE,"general"}</definedName>
    <definedName name="ytuytfgh" hidden="1">{"via1",#N/A,TRUE,"general";"via2",#N/A,TRUE,"general";"via3",#N/A,TRUE,"general"}</definedName>
    <definedName name="yty" localSheetId="14" hidden="1">{"TAB1",#N/A,TRUE,"GENERAL";"TAB2",#N/A,TRUE,"GENERAL";"TAB3",#N/A,TRUE,"GENERAL";"TAB4",#N/A,TRUE,"GENERAL";"TAB5",#N/A,TRUE,"GENERAL"}</definedName>
    <definedName name="yty" localSheetId="6" hidden="1">{"TAB1",#N/A,TRUE,"GENERAL";"TAB2",#N/A,TRUE,"GENERAL";"TAB3",#N/A,TRUE,"GENERAL";"TAB4",#N/A,TRUE,"GENERAL";"TAB5",#N/A,TRUE,"GENERAL"}</definedName>
    <definedName name="yty" localSheetId="10" hidden="1">{"TAB1",#N/A,TRUE,"GENERAL";"TAB2",#N/A,TRUE,"GENERAL";"TAB3",#N/A,TRUE,"GENERAL";"TAB4",#N/A,TRUE,"GENERAL";"TAB5",#N/A,TRUE,"GENERAL"}</definedName>
    <definedName name="yty" hidden="1">{"TAB1",#N/A,TRUE,"GENERAL";"TAB2",#N/A,TRUE,"GENERAL";"TAB3",#N/A,TRUE,"GENERAL";"TAB4",#N/A,TRUE,"GENERAL";"TAB5",#N/A,TRUE,"GENERAL"}</definedName>
    <definedName name="ytyyh" localSheetId="14" hidden="1">{"via1",#N/A,TRUE,"general";"via2",#N/A,TRUE,"general";"via3",#N/A,TRUE,"general"}</definedName>
    <definedName name="ytyyh" localSheetId="6" hidden="1">{"via1",#N/A,TRUE,"general";"via2",#N/A,TRUE,"general";"via3",#N/A,TRUE,"general"}</definedName>
    <definedName name="ytyyh" localSheetId="10" hidden="1">{"via1",#N/A,TRUE,"general";"via2",#N/A,TRUE,"general";"via3",#N/A,TRUE,"general"}</definedName>
    <definedName name="ytyyh" hidden="1">{"via1",#N/A,TRUE,"general";"via2",#N/A,TRUE,"general";"via3",#N/A,TRUE,"general"}</definedName>
    <definedName name="ytzacdfg" localSheetId="14" hidden="1">{"TAB1",#N/A,TRUE,"GENERAL";"TAB2",#N/A,TRUE,"GENERAL";"TAB3",#N/A,TRUE,"GENERAL";"TAB4",#N/A,TRUE,"GENERAL";"TAB5",#N/A,TRUE,"GENERAL"}</definedName>
    <definedName name="ytzacdfg" localSheetId="6" hidden="1">{"TAB1",#N/A,TRUE,"GENERAL";"TAB2",#N/A,TRUE,"GENERAL";"TAB3",#N/A,TRUE,"GENERAL";"TAB4",#N/A,TRUE,"GENERAL";"TAB5",#N/A,TRUE,"GENERAL"}</definedName>
    <definedName name="ytzacdfg" localSheetId="10" hidden="1">{"TAB1",#N/A,TRUE,"GENERAL";"TAB2",#N/A,TRUE,"GENERAL";"TAB3",#N/A,TRUE,"GENERAL";"TAB4",#N/A,TRUE,"GENERAL";"TAB5",#N/A,TRUE,"GENERAL"}</definedName>
    <definedName name="ytzacdfg" hidden="1">{"TAB1",#N/A,TRUE,"GENERAL";"TAB2",#N/A,TRUE,"GENERAL";"TAB3",#N/A,TRUE,"GENERAL";"TAB4",#N/A,TRUE,"GENERAL";"TAB5",#N/A,TRUE,"GENERAL"}</definedName>
    <definedName name="yu" localSheetId="14" hidden="1">{"TAB1",#N/A,TRUE,"GENERAL";"TAB2",#N/A,TRUE,"GENERAL";"TAB3",#N/A,TRUE,"GENERAL";"TAB4",#N/A,TRUE,"GENERAL";"TAB5",#N/A,TRUE,"GENERAL"}</definedName>
    <definedName name="yu" localSheetId="6" hidden="1">{"TAB1",#N/A,TRUE,"GENERAL";"TAB2",#N/A,TRUE,"GENERAL";"TAB3",#N/A,TRUE,"GENERAL";"TAB4",#N/A,TRUE,"GENERAL";"TAB5",#N/A,TRUE,"GENERAL"}</definedName>
    <definedName name="yu" localSheetId="10" hidden="1">{"TAB1",#N/A,TRUE,"GENERAL";"TAB2",#N/A,TRUE,"GENERAL";"TAB3",#N/A,TRUE,"GENERAL";"TAB4",#N/A,TRUE,"GENERAL";"TAB5",#N/A,TRUE,"GENERAL"}</definedName>
    <definedName name="yu" hidden="1">{"TAB1",#N/A,TRUE,"GENERAL";"TAB2",#N/A,TRUE,"GENERAL";"TAB3",#N/A,TRUE,"GENERAL";"TAB4",#N/A,TRUE,"GENERAL";"TAB5",#N/A,TRUE,"GENERAL"}</definedName>
    <definedName name="yudre54" localSheetId="14" hidden="1">{"TAB1",#N/A,TRUE,"GENERAL";"TAB2",#N/A,TRUE,"GENERAL";"TAB3",#N/A,TRUE,"GENERAL";"TAB4",#N/A,TRUE,"GENERAL";"TAB5",#N/A,TRUE,"GENERAL"}</definedName>
    <definedName name="yudre54" localSheetId="6" hidden="1">{"TAB1",#N/A,TRUE,"GENERAL";"TAB2",#N/A,TRUE,"GENERAL";"TAB3",#N/A,TRUE,"GENERAL";"TAB4",#N/A,TRUE,"GENERAL";"TAB5",#N/A,TRUE,"GENERAL"}</definedName>
    <definedName name="yudre54" localSheetId="10" hidden="1">{"TAB1",#N/A,TRUE,"GENERAL";"TAB2",#N/A,TRUE,"GENERAL";"TAB3",#N/A,TRUE,"GENERAL";"TAB4",#N/A,TRUE,"GENERAL";"TAB5",#N/A,TRUE,"GENERAL"}</definedName>
    <definedName name="yudre54" hidden="1">{"TAB1",#N/A,TRUE,"GENERAL";"TAB2",#N/A,TRUE,"GENERAL";"TAB3",#N/A,TRUE,"GENERAL";"TAB4",#N/A,TRUE,"GENERAL";"TAB5",#N/A,TRUE,"GENERAL"}</definedName>
    <definedName name="yuhgh" localSheetId="14" hidden="1">{"TAB1",#N/A,TRUE,"GENERAL";"TAB2",#N/A,TRUE,"GENERAL";"TAB3",#N/A,TRUE,"GENERAL";"TAB4",#N/A,TRUE,"GENERAL";"TAB5",#N/A,TRUE,"GENERAL"}</definedName>
    <definedName name="yuhgh" localSheetId="6" hidden="1">{"TAB1",#N/A,TRUE,"GENERAL";"TAB2",#N/A,TRUE,"GENERAL";"TAB3",#N/A,TRUE,"GENERAL";"TAB4",#N/A,TRUE,"GENERAL";"TAB5",#N/A,TRUE,"GENERAL"}</definedName>
    <definedName name="yuhgh" localSheetId="10" hidden="1">{"TAB1",#N/A,TRUE,"GENERAL";"TAB2",#N/A,TRUE,"GENERAL";"TAB3",#N/A,TRUE,"GENERAL";"TAB4",#N/A,TRUE,"GENERAL";"TAB5",#N/A,TRUE,"GENERAL"}</definedName>
    <definedName name="yuhgh" hidden="1">{"TAB1",#N/A,TRUE,"GENERAL";"TAB2",#N/A,TRUE,"GENERAL";"TAB3",#N/A,TRUE,"GENERAL";"TAB4",#N/A,TRUE,"GENERAL";"TAB5",#N/A,TRUE,"GENERAL"}</definedName>
    <definedName name="yutu" localSheetId="14" hidden="1">{"via1",#N/A,TRUE,"general";"via2",#N/A,TRUE,"general";"via3",#N/A,TRUE,"general"}</definedName>
    <definedName name="yutu" localSheetId="6" hidden="1">{"via1",#N/A,TRUE,"general";"via2",#N/A,TRUE,"general";"via3",#N/A,TRUE,"general"}</definedName>
    <definedName name="yutu" localSheetId="10" hidden="1">{"via1",#N/A,TRUE,"general";"via2",#N/A,TRUE,"general";"via3",#N/A,TRUE,"general"}</definedName>
    <definedName name="yutu" hidden="1">{"via1",#N/A,TRUE,"general";"via2",#N/A,TRUE,"general";"via3",#N/A,TRUE,"general"}</definedName>
    <definedName name="yuuiiy" localSheetId="14" hidden="1">{"via1",#N/A,TRUE,"general";"via2",#N/A,TRUE,"general";"via3",#N/A,TRUE,"general"}</definedName>
    <definedName name="yuuiiy" localSheetId="6" hidden="1">{"via1",#N/A,TRUE,"general";"via2",#N/A,TRUE,"general";"via3",#N/A,TRUE,"general"}</definedName>
    <definedName name="yuuiiy" localSheetId="10" hidden="1">{"via1",#N/A,TRUE,"general";"via2",#N/A,TRUE,"general";"via3",#N/A,TRUE,"general"}</definedName>
    <definedName name="yuuiiy" hidden="1">{"via1",#N/A,TRUE,"general";"via2",#N/A,TRUE,"general";"via3",#N/A,TRUE,"general"}</definedName>
    <definedName name="yuuuuuu" localSheetId="14" hidden="1">{"via1",#N/A,TRUE,"general";"via2",#N/A,TRUE,"general";"via3",#N/A,TRUE,"general"}</definedName>
    <definedName name="yuuuuuu" localSheetId="6" hidden="1">{"via1",#N/A,TRUE,"general";"via2",#N/A,TRUE,"general";"via3",#N/A,TRUE,"general"}</definedName>
    <definedName name="yuuuuuu" localSheetId="10" hidden="1">{"via1",#N/A,TRUE,"general";"via2",#N/A,TRUE,"general";"via3",#N/A,TRUE,"general"}</definedName>
    <definedName name="yuuuuuu" hidden="1">{"via1",#N/A,TRUE,"general";"via2",#N/A,TRUE,"general";"via3",#N/A,TRUE,"general"}</definedName>
    <definedName name="yy" localSheetId="14" hidden="1">{"via1",#N/A,TRUE,"general";"via2",#N/A,TRUE,"general";"via3",#N/A,TRUE,"general"}</definedName>
    <definedName name="yy" localSheetId="6" hidden="1">{"via1",#N/A,TRUE,"general";"via2",#N/A,TRUE,"general";"via3",#N/A,TRUE,"general"}</definedName>
    <definedName name="yy" localSheetId="10" hidden="1">{"via1",#N/A,TRUE,"general";"via2",#N/A,TRUE,"general";"via3",#N/A,TRUE,"general"}</definedName>
    <definedName name="yy" hidden="1">{"via1",#N/A,TRUE,"general";"via2",#N/A,TRUE,"general";"via3",#N/A,TRUE,"general"}</definedName>
    <definedName name="YYBYYBBYY" localSheetId="14">#REF!</definedName>
    <definedName name="YYBYYBBYY" localSheetId="15">#REF!</definedName>
    <definedName name="YYBYYBBYY" localSheetId="6">#REF!</definedName>
    <definedName name="YYBYYBBYY" localSheetId="10">#REF!</definedName>
    <definedName name="YYBYYBBYY" localSheetId="5">#REF!</definedName>
    <definedName name="YYBYYBBYY" localSheetId="3">#REF!</definedName>
    <definedName name="YYBYYBBYY" localSheetId="4">#REF!</definedName>
    <definedName name="YYBYYBBYY">#REF!</definedName>
    <definedName name="yyy" localSheetId="14" hidden="1">{"TAB1",#N/A,TRUE,"GENERAL";"TAB2",#N/A,TRUE,"GENERAL";"TAB3",#N/A,TRUE,"GENERAL";"TAB4",#N/A,TRUE,"GENERAL";"TAB5",#N/A,TRUE,"GENERAL"}</definedName>
    <definedName name="yyy" localSheetId="6" hidden="1">{"TAB1",#N/A,TRUE,"GENERAL";"TAB2",#N/A,TRUE,"GENERAL";"TAB3",#N/A,TRUE,"GENERAL";"TAB4",#N/A,TRUE,"GENERAL";"TAB5",#N/A,TRUE,"GENERAL"}</definedName>
    <definedName name="yyy" localSheetId="10" hidden="1">{"TAB1",#N/A,TRUE,"GENERAL";"TAB2",#N/A,TRUE,"GENERAL";"TAB3",#N/A,TRUE,"GENERAL";"TAB4",#N/A,TRUE,"GENERAL";"TAB5",#N/A,TRUE,"GENERAL"}</definedName>
    <definedName name="yyy" hidden="1">{"TAB1",#N/A,TRUE,"GENERAL";"TAB2",#N/A,TRUE,"GENERAL";"TAB3",#N/A,TRUE,"GENERAL";"TAB4",#N/A,TRUE,"GENERAL";"TAB5",#N/A,TRUE,"GENERAL"}</definedName>
    <definedName name="yyyuh" localSheetId="14" hidden="1">{"TAB1",#N/A,TRUE,"GENERAL";"TAB2",#N/A,TRUE,"GENERAL";"TAB3",#N/A,TRUE,"GENERAL";"TAB4",#N/A,TRUE,"GENERAL";"TAB5",#N/A,TRUE,"GENERAL"}</definedName>
    <definedName name="yyyuh" localSheetId="6" hidden="1">{"TAB1",#N/A,TRUE,"GENERAL";"TAB2",#N/A,TRUE,"GENERAL";"TAB3",#N/A,TRUE,"GENERAL";"TAB4",#N/A,TRUE,"GENERAL";"TAB5",#N/A,TRUE,"GENERAL"}</definedName>
    <definedName name="yyyuh" localSheetId="10" hidden="1">{"TAB1",#N/A,TRUE,"GENERAL";"TAB2",#N/A,TRUE,"GENERAL";"TAB3",#N/A,TRUE,"GENERAL";"TAB4",#N/A,TRUE,"GENERAL";"TAB5",#N/A,TRUE,"GENERAL"}</definedName>
    <definedName name="yyyuh" hidden="1">{"TAB1",#N/A,TRUE,"GENERAL";"TAB2",#N/A,TRUE,"GENERAL";"TAB3",#N/A,TRUE,"GENERAL";"TAB4",#N/A,TRUE,"GENERAL";"TAB5",#N/A,TRUE,"GENERAL"}</definedName>
    <definedName name="yyyyhhh" localSheetId="14" hidden="1">{"TAB1",#N/A,TRUE,"GENERAL";"TAB2",#N/A,TRUE,"GENERAL";"TAB3",#N/A,TRUE,"GENERAL";"TAB4",#N/A,TRUE,"GENERAL";"TAB5",#N/A,TRUE,"GENERAL"}</definedName>
    <definedName name="yyyyhhh" localSheetId="6" hidden="1">{"TAB1",#N/A,TRUE,"GENERAL";"TAB2",#N/A,TRUE,"GENERAL";"TAB3",#N/A,TRUE,"GENERAL";"TAB4",#N/A,TRUE,"GENERAL";"TAB5",#N/A,TRUE,"GENERAL"}</definedName>
    <definedName name="yyyyhhh" localSheetId="10" hidden="1">{"TAB1",#N/A,TRUE,"GENERAL";"TAB2",#N/A,TRUE,"GENERAL";"TAB3",#N/A,TRUE,"GENERAL";"TAB4",#N/A,TRUE,"GENERAL";"TAB5",#N/A,TRUE,"GENERAL"}</definedName>
    <definedName name="yyyyhhh" hidden="1">{"TAB1",#N/A,TRUE,"GENERAL";"TAB2",#N/A,TRUE,"GENERAL";"TAB3",#N/A,TRUE,"GENERAL";"TAB4",#N/A,TRUE,"GENERAL";"TAB5",#N/A,TRUE,"GENERAL"}</definedName>
    <definedName name="yyyyyf" localSheetId="14" hidden="1">{"via1",#N/A,TRUE,"general";"via2",#N/A,TRUE,"general";"via3",#N/A,TRUE,"general"}</definedName>
    <definedName name="yyyyyf" localSheetId="6" hidden="1">{"via1",#N/A,TRUE,"general";"via2",#N/A,TRUE,"general";"via3",#N/A,TRUE,"general"}</definedName>
    <definedName name="yyyyyf" localSheetId="10" hidden="1">{"via1",#N/A,TRUE,"general";"via2",#N/A,TRUE,"general";"via3",#N/A,TRUE,"general"}</definedName>
    <definedName name="yyyyyf" hidden="1">{"via1",#N/A,TRUE,"general";"via2",#N/A,TRUE,"general";"via3",#N/A,TRUE,"general"}</definedName>
    <definedName name="z" localSheetId="14">#REF!</definedName>
    <definedName name="z" localSheetId="6">#REF!</definedName>
    <definedName name="z" localSheetId="10">#REF!</definedName>
    <definedName name="z" localSheetId="5">#REF!</definedName>
    <definedName name="z" localSheetId="3">#REF!</definedName>
    <definedName name="z" localSheetId="4">#REF!</definedName>
    <definedName name="z">#REF!</definedName>
    <definedName name="zdervr" localSheetId="14" hidden="1">{"via1",#N/A,TRUE,"general";"via2",#N/A,TRUE,"general";"via3",#N/A,TRUE,"general"}</definedName>
    <definedName name="zdervr" localSheetId="6" hidden="1">{"via1",#N/A,TRUE,"general";"via2",#N/A,TRUE,"general";"via3",#N/A,TRUE,"general"}</definedName>
    <definedName name="zdervr" localSheetId="10" hidden="1">{"via1",#N/A,TRUE,"general";"via2",#N/A,TRUE,"general";"via3",#N/A,TRUE,"general"}</definedName>
    <definedName name="zdervr" hidden="1">{"via1",#N/A,TRUE,"general";"via2",#N/A,TRUE,"general";"via3",#N/A,TRUE,"general"}</definedName>
    <definedName name="ZDF" localSheetId="14">#REF!</definedName>
    <definedName name="ZDF" localSheetId="6">#REF!</definedName>
    <definedName name="ZDF" localSheetId="10">#REF!</definedName>
    <definedName name="ZDF" localSheetId="5">#REF!</definedName>
    <definedName name="ZDF" localSheetId="3">#REF!</definedName>
    <definedName name="ZDF" localSheetId="4">#REF!</definedName>
    <definedName name="ZDF">#REF!</definedName>
    <definedName name="zx" localSheetId="14">CANTIDADES!ERR</definedName>
    <definedName name="zx" localSheetId="6">'GRUPO MGA'!ERR</definedName>
    <definedName name="zx" localSheetId="10">INTERVENTORIA!ERR</definedName>
    <definedName name="zx">[0]!ERR</definedName>
    <definedName name="zxczds" localSheetId="14" hidden="1">{"TAB1",#N/A,TRUE,"GENERAL";"TAB2",#N/A,TRUE,"GENERAL";"TAB3",#N/A,TRUE,"GENERAL";"TAB4",#N/A,TRUE,"GENERAL";"TAB5",#N/A,TRUE,"GENERAL"}</definedName>
    <definedName name="zxczds" localSheetId="6" hidden="1">{"TAB1",#N/A,TRUE,"GENERAL";"TAB2",#N/A,TRUE,"GENERAL";"TAB3",#N/A,TRUE,"GENERAL";"TAB4",#N/A,TRUE,"GENERAL";"TAB5",#N/A,TRUE,"GENERAL"}</definedName>
    <definedName name="zxczds" localSheetId="10" hidden="1">{"TAB1",#N/A,TRUE,"GENERAL";"TAB2",#N/A,TRUE,"GENERAL";"TAB3",#N/A,TRUE,"GENERAL";"TAB4",#N/A,TRUE,"GENERAL";"TAB5",#N/A,TRUE,"GENERAL"}</definedName>
    <definedName name="zxczds" hidden="1">{"TAB1",#N/A,TRUE,"GENERAL";"TAB2",#N/A,TRUE,"GENERAL";"TAB3",#N/A,TRUE,"GENERAL";"TAB4",#N/A,TRUE,"GENERAL";"TAB5",#N/A,TRUE,"GENERAL"}</definedName>
    <definedName name="zxsdftyu" localSheetId="14" hidden="1">{"via1",#N/A,TRUE,"general";"via2",#N/A,TRUE,"general";"via3",#N/A,TRUE,"general"}</definedName>
    <definedName name="zxsdftyu" localSheetId="6" hidden="1">{"via1",#N/A,TRUE,"general";"via2",#N/A,TRUE,"general";"via3",#N/A,TRUE,"general"}</definedName>
    <definedName name="zxsdftyu" localSheetId="10" hidden="1">{"via1",#N/A,TRUE,"general";"via2",#N/A,TRUE,"general";"via3",#N/A,TRUE,"general"}</definedName>
    <definedName name="zxsdftyu" hidden="1">{"via1",#N/A,TRUE,"general";"via2",#N/A,TRUE,"general";"via3",#N/A,TRUE,"general"}</definedName>
    <definedName name="zxvxczv" localSheetId="14" hidden="1">{"via1",#N/A,TRUE,"general";"via2",#N/A,TRUE,"general";"via3",#N/A,TRUE,"general"}</definedName>
    <definedName name="zxvxczv" localSheetId="6" hidden="1">{"via1",#N/A,TRUE,"general";"via2",#N/A,TRUE,"general";"via3",#N/A,TRUE,"general"}</definedName>
    <definedName name="zxvxczv" localSheetId="10" hidden="1">{"via1",#N/A,TRUE,"general";"via2",#N/A,TRUE,"general";"via3",#N/A,TRUE,"general"}</definedName>
    <definedName name="zxvxczv" hidden="1">{"via1",#N/A,TRUE,"general";"via2",#N/A,TRUE,"general";"via3",#N/A,TRUE,"general"}</definedName>
    <definedName name="ZZZZZZZZZZZ" localSheetId="14">'[40]A. P. U.'!#REF!</definedName>
    <definedName name="ZZZZZZZZZZZ" localSheetId="10">'[41]A. P. U.'!#REF!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58" l="1"/>
  <c r="J44" i="58"/>
  <c r="J43" i="58"/>
  <c r="J42" i="58"/>
  <c r="J28" i="58"/>
  <c r="J11" i="58"/>
  <c r="I50" i="58" l="1"/>
  <c r="J50" i="58" l="1"/>
  <c r="C15" i="59" l="1"/>
  <c r="D15" i="59" s="1"/>
  <c r="E15" i="59" s="1"/>
  <c r="F15" i="59" s="1"/>
  <c r="C14" i="59"/>
  <c r="D14" i="59" s="1"/>
  <c r="E14" i="59" s="1"/>
  <c r="F14" i="59" s="1"/>
  <c r="C13" i="59"/>
  <c r="D13" i="59" s="1"/>
  <c r="E13" i="59" s="1"/>
  <c r="F13" i="59" s="1"/>
  <c r="C12" i="59"/>
  <c r="D12" i="59" s="1"/>
  <c r="E12" i="59" s="1"/>
  <c r="F12" i="59" s="1"/>
  <c r="C11" i="59"/>
  <c r="D11" i="59" s="1"/>
  <c r="E11" i="59" s="1"/>
  <c r="F11" i="59" s="1"/>
  <c r="C10" i="59"/>
  <c r="D10" i="59" s="1"/>
  <c r="E10" i="59" s="1"/>
  <c r="F10" i="59" s="1"/>
  <c r="C9" i="59"/>
  <c r="D9" i="59" s="1"/>
  <c r="E9" i="59" s="1"/>
  <c r="F9" i="59" s="1"/>
  <c r="C8" i="59"/>
  <c r="D8" i="59" s="1"/>
  <c r="E8" i="59" s="1"/>
  <c r="F8" i="59" s="1"/>
  <c r="C7" i="59"/>
  <c r="D7" i="59" s="1"/>
  <c r="J12" i="58"/>
  <c r="J13" i="58"/>
  <c r="J14" i="58"/>
  <c r="J15" i="58"/>
  <c r="J16" i="58"/>
  <c r="J17" i="58"/>
  <c r="J18" i="58"/>
  <c r="J21" i="58"/>
  <c r="J38" i="58"/>
  <c r="E7" i="59" l="1"/>
  <c r="F7" i="59" s="1"/>
  <c r="L28" i="58"/>
  <c r="K28" i="58"/>
  <c r="I41" i="58"/>
  <c r="J41" i="58" s="1"/>
  <c r="I39" i="58"/>
  <c r="J39" i="58" s="1"/>
  <c r="I37" i="58"/>
  <c r="J37" i="58" s="1"/>
  <c r="I36" i="58"/>
  <c r="J36" i="58" s="1"/>
  <c r="I35" i="58"/>
  <c r="J35" i="58" s="1"/>
  <c r="I34" i="58"/>
  <c r="J34" i="58" s="1"/>
  <c r="I33" i="58"/>
  <c r="D22" i="58"/>
  <c r="I21" i="58"/>
  <c r="I18" i="58"/>
  <c r="E16" i="58"/>
  <c r="I16" i="58" s="1"/>
  <c r="E15" i="58"/>
  <c r="I15" i="58" s="1"/>
  <c r="I14" i="58"/>
  <c r="I13" i="58"/>
  <c r="I12" i="58"/>
  <c r="I11" i="58"/>
  <c r="U6" i="58"/>
  <c r="U5" i="58"/>
  <c r="U4" i="58"/>
  <c r="U3" i="58"/>
  <c r="J33" i="58" l="1"/>
  <c r="I45" i="58"/>
  <c r="J45" i="58"/>
  <c r="U7" i="58"/>
  <c r="E17" i="58"/>
  <c r="I17" i="58" s="1"/>
  <c r="I23" i="58" l="1"/>
  <c r="I26" i="58" s="1"/>
  <c r="I29" i="58" s="1"/>
  <c r="I46" i="58" s="1"/>
  <c r="J23" i="58"/>
  <c r="H40" i="36"/>
  <c r="I47" i="58" l="1"/>
  <c r="I48" i="58" s="1"/>
  <c r="J26" i="58"/>
  <c r="J29" i="58" s="1"/>
  <c r="J46" i="58" s="1"/>
  <c r="I52" i="58" l="1"/>
  <c r="J47" i="58"/>
  <c r="J48" i="58" s="1"/>
  <c r="J52" i="58" s="1"/>
  <c r="H12" i="36"/>
  <c r="K53" i="58" l="1"/>
  <c r="K54" i="58" s="1"/>
  <c r="I12" i="36"/>
  <c r="I13" i="36"/>
  <c r="I14" i="36"/>
  <c r="I15" i="36"/>
  <c r="I16" i="36"/>
  <c r="I17" i="36"/>
  <c r="I18" i="36"/>
  <c r="I11" i="36"/>
  <c r="E15" i="36"/>
  <c r="E17" i="36" s="1"/>
  <c r="E16" i="36"/>
  <c r="I19" i="36" l="1"/>
  <c r="I27" i="36" s="1"/>
  <c r="J15" i="36" s="1"/>
  <c r="J11" i="36"/>
  <c r="J12" i="36"/>
  <c r="J16" i="36"/>
  <c r="J13" i="36"/>
  <c r="J17" i="36"/>
  <c r="J14" i="36"/>
  <c r="J18" i="36"/>
  <c r="H37" i="36"/>
  <c r="H41" i="36"/>
  <c r="J19" i="36" l="1"/>
  <c r="H14" i="36"/>
  <c r="H33" i="36" l="1"/>
  <c r="H34" i="36"/>
  <c r="H36" i="36"/>
  <c r="H32" i="36"/>
  <c r="H21" i="36" l="1"/>
  <c r="H18" i="36"/>
  <c r="H16" i="36"/>
  <c r="H15" i="36"/>
  <c r="H13" i="36"/>
  <c r="H11" i="36"/>
  <c r="H17" i="36"/>
  <c r="H23" i="36" l="1"/>
  <c r="H25" i="36" s="1"/>
  <c r="D22" i="36"/>
  <c r="D35" i="36" l="1"/>
  <c r="H35" i="36" l="1"/>
  <c r="I35" i="36"/>
  <c r="K142" i="54"/>
  <c r="K143" i="54" s="1"/>
  <c r="K139" i="54"/>
  <c r="K138" i="54"/>
  <c r="K137" i="54"/>
  <c r="K134" i="54"/>
  <c r="K133" i="54"/>
  <c r="K132" i="54"/>
  <c r="K129" i="54"/>
  <c r="K128" i="54"/>
  <c r="K127" i="54"/>
  <c r="K124" i="54"/>
  <c r="K123" i="54"/>
  <c r="K120" i="54"/>
  <c r="K121" i="54" s="1"/>
  <c r="K117" i="54"/>
  <c r="K116" i="54"/>
  <c r="K115" i="54"/>
  <c r="K114" i="54"/>
  <c r="K113" i="54"/>
  <c r="K112" i="54"/>
  <c r="K111" i="54"/>
  <c r="K110" i="54"/>
  <c r="K109" i="54"/>
  <c r="K108" i="54"/>
  <c r="K107" i="54"/>
  <c r="K106" i="54"/>
  <c r="K105" i="54"/>
  <c r="K104" i="54"/>
  <c r="K103" i="54"/>
  <c r="K102" i="54"/>
  <c r="K101" i="54"/>
  <c r="K100" i="54"/>
  <c r="K99" i="54"/>
  <c r="K98" i="54"/>
  <c r="K97" i="54"/>
  <c r="K96" i="54"/>
  <c r="K95" i="54"/>
  <c r="K92" i="54"/>
  <c r="K91" i="54"/>
  <c r="K90" i="54"/>
  <c r="K87" i="54"/>
  <c r="K86" i="54"/>
  <c r="K85" i="54"/>
  <c r="K84" i="54"/>
  <c r="K83" i="54"/>
  <c r="K82" i="54"/>
  <c r="K81" i="54"/>
  <c r="K80" i="54"/>
  <c r="K79" i="54"/>
  <c r="K78" i="54"/>
  <c r="K77" i="54"/>
  <c r="K76" i="54"/>
  <c r="K74" i="54"/>
  <c r="K73" i="54"/>
  <c r="K72" i="54"/>
  <c r="K68" i="54"/>
  <c r="K67" i="54"/>
  <c r="K65" i="54"/>
  <c r="K64" i="54"/>
  <c r="K63" i="54"/>
  <c r="K62" i="54"/>
  <c r="K61" i="54"/>
  <c r="K57" i="54"/>
  <c r="K56" i="54"/>
  <c r="K54" i="54"/>
  <c r="K53" i="54"/>
  <c r="K52" i="54"/>
  <c r="K51" i="54"/>
  <c r="K50" i="54"/>
  <c r="K49" i="54"/>
  <c r="K48" i="54"/>
  <c r="K46" i="54"/>
  <c r="K45" i="54"/>
  <c r="K44" i="54"/>
  <c r="K43" i="54"/>
  <c r="K42" i="54"/>
  <c r="K41" i="54"/>
  <c r="K40" i="54"/>
  <c r="K39" i="54"/>
  <c r="K38" i="54"/>
  <c r="K37" i="54"/>
  <c r="K36" i="54"/>
  <c r="K35" i="54"/>
  <c r="K34" i="54"/>
  <c r="K33" i="54"/>
  <c r="K32" i="54"/>
  <c r="K31" i="54"/>
  <c r="K30" i="54"/>
  <c r="K29" i="54"/>
  <c r="K28" i="54"/>
  <c r="K24" i="54"/>
  <c r="K25" i="54" s="1"/>
  <c r="K21" i="54"/>
  <c r="K20" i="54"/>
  <c r="K19" i="54"/>
  <c r="K18" i="54"/>
  <c r="K17" i="54"/>
  <c r="K14" i="54"/>
  <c r="K15" i="54" s="1"/>
  <c r="K22" i="54" l="1"/>
  <c r="K88" i="54"/>
  <c r="K130" i="54"/>
  <c r="K125" i="54"/>
  <c r="K58" i="54"/>
  <c r="K69" i="54"/>
  <c r="K118" i="54"/>
  <c r="K140" i="54"/>
  <c r="K144" i="54" s="1"/>
  <c r="K93" i="54"/>
  <c r="K135" i="54"/>
  <c r="K153" i="53" l="1"/>
  <c r="F52" i="51" l="1"/>
  <c r="E18" i="51"/>
  <c r="F11" i="51"/>
  <c r="E11" i="51"/>
  <c r="E8" i="51"/>
  <c r="K70" i="50"/>
  <c r="J41" i="50" s="1"/>
  <c r="J59" i="50"/>
  <c r="R59" i="50" s="1"/>
  <c r="O48" i="50"/>
  <c r="O43" i="50"/>
  <c r="H41" i="50"/>
  <c r="G41" i="50"/>
  <c r="H40" i="50"/>
  <c r="G40" i="50"/>
  <c r="H39" i="50"/>
  <c r="G39" i="50"/>
  <c r="H38" i="50"/>
  <c r="G38" i="50"/>
  <c r="H37" i="50"/>
  <c r="G37" i="50"/>
  <c r="H36" i="50"/>
  <c r="G36" i="50"/>
  <c r="H35" i="50"/>
  <c r="G35" i="50"/>
  <c r="H34" i="50"/>
  <c r="G34" i="50"/>
  <c r="H33" i="50"/>
  <c r="G33" i="50"/>
  <c r="G32" i="50"/>
  <c r="H31" i="50"/>
  <c r="G31" i="50"/>
  <c r="O30" i="50"/>
  <c r="O27" i="50"/>
  <c r="H25" i="50"/>
  <c r="G25" i="50"/>
  <c r="O24" i="50"/>
  <c r="H22" i="50"/>
  <c r="G22" i="50"/>
  <c r="H21" i="50"/>
  <c r="O20" i="50"/>
  <c r="H18" i="50"/>
  <c r="G18" i="50"/>
  <c r="H17" i="50"/>
  <c r="G17" i="50"/>
  <c r="H16" i="50"/>
  <c r="G16" i="50"/>
  <c r="G15" i="50"/>
  <c r="H13" i="50"/>
  <c r="G13" i="50"/>
  <c r="H12" i="50"/>
  <c r="G12" i="50"/>
  <c r="H11" i="50"/>
  <c r="J12" i="50" l="1"/>
  <c r="Q12" i="50" s="1"/>
  <c r="J14" i="50"/>
  <c r="J16" i="50"/>
  <c r="J28" i="50"/>
  <c r="J34" i="50"/>
  <c r="J18" i="50"/>
  <c r="Q18" i="50" s="1"/>
  <c r="J15" i="50"/>
  <c r="J11" i="50"/>
  <c r="Q11" i="50" s="1"/>
  <c r="J13" i="50"/>
  <c r="J25" i="50"/>
  <c r="Q25" i="50" s="1"/>
  <c r="J31" i="50"/>
  <c r="Q31" i="50" s="1"/>
  <c r="J17" i="50"/>
  <c r="Q17" i="50" s="1"/>
  <c r="J21" i="50"/>
  <c r="Q21" i="50" s="1"/>
  <c r="J36" i="50"/>
  <c r="Q36" i="50" s="1"/>
  <c r="J35" i="50"/>
  <c r="Q35" i="50" s="1"/>
  <c r="J46" i="50"/>
  <c r="Q46" i="50" s="1"/>
  <c r="J45" i="50"/>
  <c r="Q45" i="50" s="1"/>
  <c r="J22" i="50"/>
  <c r="Q22" i="50" s="1"/>
  <c r="J37" i="50"/>
  <c r="Q37" i="50" s="1"/>
  <c r="J39" i="50"/>
  <c r="Q39" i="50" s="1"/>
  <c r="J32" i="50"/>
  <c r="J33" i="50"/>
  <c r="J38" i="50"/>
  <c r="Q38" i="50" s="1"/>
  <c r="J40" i="50"/>
  <c r="Q41" i="50"/>
  <c r="J44" i="50"/>
  <c r="K59" i="50"/>
  <c r="J49" i="50"/>
  <c r="H23" i="49"/>
  <c r="F52" i="49"/>
  <c r="E18" i="49"/>
  <c r="F11" i="49"/>
  <c r="E11" i="49"/>
  <c r="E8" i="49"/>
  <c r="Q16" i="50" l="1"/>
  <c r="Q28" i="50"/>
  <c r="Q29" i="50" s="1"/>
  <c r="Q34" i="50"/>
  <c r="Q14" i="50"/>
  <c r="Q23" i="50"/>
  <c r="Q26" i="50"/>
  <c r="Q15" i="50"/>
  <c r="Q13" i="50"/>
  <c r="Q33" i="50"/>
  <c r="Q32" i="50"/>
  <c r="Q40" i="50"/>
  <c r="Q49" i="50"/>
  <c r="N49" i="50"/>
  <c r="N50" i="50" s="1"/>
  <c r="K49" i="50"/>
  <c r="Q44" i="50"/>
  <c r="Q19" i="50" l="1"/>
  <c r="Q42" i="50"/>
  <c r="O49" i="50"/>
  <c r="K50" i="50"/>
  <c r="Q47" i="50"/>
  <c r="Q50" i="50"/>
  <c r="R49" i="50"/>
  <c r="R50" i="50" s="1"/>
  <c r="Q51" i="50" l="1"/>
  <c r="O50" i="50"/>
  <c r="I112" i="48" l="1"/>
  <c r="I114" i="48"/>
  <c r="I115" i="48"/>
  <c r="I116" i="48"/>
  <c r="I117" i="48"/>
  <c r="I118" i="48"/>
  <c r="I119" i="48"/>
  <c r="I120" i="48"/>
  <c r="I121" i="48"/>
  <c r="I122" i="48"/>
  <c r="I100" i="48"/>
  <c r="I101" i="48"/>
  <c r="I102" i="48"/>
  <c r="I103" i="48"/>
  <c r="I104" i="48"/>
  <c r="I105" i="48"/>
  <c r="I106" i="48"/>
  <c r="I107" i="48"/>
  <c r="I108" i="48"/>
  <c r="I109" i="48"/>
  <c r="I110" i="48"/>
  <c r="I111" i="48"/>
  <c r="I95" i="48"/>
  <c r="I96" i="48"/>
  <c r="I97" i="48"/>
  <c r="I91" i="48"/>
  <c r="I92" i="48"/>
  <c r="I94" i="48"/>
  <c r="I86" i="48"/>
  <c r="I87" i="48"/>
  <c r="I88" i="48"/>
  <c r="I89" i="48"/>
  <c r="I74" i="48"/>
  <c r="I76" i="48"/>
  <c r="I77" i="48"/>
  <c r="I78" i="48"/>
  <c r="I79" i="48"/>
  <c r="I80" i="48"/>
  <c r="I82" i="48"/>
  <c r="I83" i="48"/>
  <c r="I84" i="48"/>
  <c r="I72" i="48"/>
  <c r="H148" i="48"/>
  <c r="P144" i="48"/>
  <c r="I140" i="48"/>
  <c r="B140" i="48"/>
  <c r="B139" i="48"/>
  <c r="I138" i="48"/>
  <c r="H126" i="48"/>
  <c r="I125" i="48"/>
  <c r="I124" i="48"/>
  <c r="I123" i="48" s="1"/>
  <c r="I68" i="48"/>
  <c r="I66" i="48"/>
  <c r="I65" i="48"/>
  <c r="I64" i="48"/>
  <c r="I63" i="48"/>
  <c r="I62" i="48"/>
  <c r="I60" i="48"/>
  <c r="I54" i="48"/>
  <c r="I53" i="48"/>
  <c r="H43" i="48"/>
  <c r="I43" i="48" s="1"/>
  <c r="D40" i="48"/>
  <c r="D42" i="48" s="1"/>
  <c r="G30" i="48"/>
  <c r="G29" i="48"/>
  <c r="H28" i="48"/>
  <c r="H29" i="48" s="1"/>
  <c r="H30" i="48" s="1"/>
  <c r="G28" i="48"/>
  <c r="H27" i="48"/>
  <c r="G27" i="48"/>
  <c r="H26" i="48"/>
  <c r="G26" i="48"/>
  <c r="G25" i="48"/>
  <c r="H24" i="48"/>
  <c r="G24" i="48"/>
  <c r="E24" i="48"/>
  <c r="D24" i="48"/>
  <c r="B24" i="48"/>
  <c r="B25" i="48" s="1"/>
  <c r="B26" i="48" s="1"/>
  <c r="B28" i="48" s="1"/>
  <c r="B29" i="48" s="1"/>
  <c r="B30" i="48" s="1"/>
  <c r="H23" i="48"/>
  <c r="G23" i="48"/>
  <c r="H21" i="48"/>
  <c r="I21" i="48" s="1"/>
  <c r="H20" i="48"/>
  <c r="I20" i="48" s="1"/>
  <c r="H15" i="48"/>
  <c r="H16" i="48" s="1"/>
  <c r="H17" i="48" s="1"/>
  <c r="E14" i="48"/>
  <c r="I14" i="48" s="1"/>
  <c r="I13" i="48"/>
  <c r="H12" i="48"/>
  <c r="I12" i="48" s="1"/>
  <c r="H11" i="48"/>
  <c r="I11" i="48" s="1"/>
  <c r="B11" i="48"/>
  <c r="B12" i="48" s="1"/>
  <c r="B13" i="48" s="1"/>
  <c r="B15" i="48" s="1"/>
  <c r="B16" i="48" s="1"/>
  <c r="B17" i="48" s="1"/>
  <c r="E10" i="48"/>
  <c r="I10" i="48" s="1"/>
  <c r="I9" i="48"/>
  <c r="B5" i="48"/>
  <c r="I29" i="48" l="1"/>
  <c r="I28" i="48"/>
  <c r="I27" i="48"/>
  <c r="I69" i="48"/>
  <c r="I15" i="48"/>
  <c r="I24" i="48"/>
  <c r="I23" i="48"/>
  <c r="I26" i="48"/>
  <c r="I57" i="48"/>
  <c r="H32" i="48"/>
  <c r="H36" i="48"/>
  <c r="I36" i="48" s="1"/>
  <c r="I30" i="48"/>
  <c r="I17" i="48"/>
  <c r="H19" i="48"/>
  <c r="I19" i="48" s="1"/>
  <c r="I16" i="48"/>
  <c r="H25" i="48"/>
  <c r="I25" i="48" s="1"/>
  <c r="I22" i="48" l="1"/>
  <c r="I18" i="48" s="1"/>
  <c r="I8" i="48"/>
  <c r="I32" i="48"/>
  <c r="H33" i="48"/>
  <c r="F197" i="35"/>
  <c r="H34" i="48" l="1"/>
  <c r="I33" i="48"/>
  <c r="K1072" i="46"/>
  <c r="J1072" i="46"/>
  <c r="K1070" i="46"/>
  <c r="J1070" i="46"/>
  <c r="H38" i="48" l="1"/>
  <c r="I34" i="48"/>
  <c r="I31" i="48" s="1"/>
  <c r="G78" i="35"/>
  <c r="D211" i="35"/>
  <c r="B81" i="35"/>
  <c r="D26" i="35"/>
  <c r="F23" i="35"/>
  <c r="G23" i="35" s="1"/>
  <c r="H23" i="35"/>
  <c r="G11" i="35"/>
  <c r="B24" i="35"/>
  <c r="G11" i="50" l="1"/>
  <c r="G11" i="51"/>
  <c r="I11" i="51" s="1"/>
  <c r="G11" i="49"/>
  <c r="G8" i="51"/>
  <c r="I8" i="51" s="1"/>
  <c r="G8" i="49"/>
  <c r="H14" i="50"/>
  <c r="G14" i="50"/>
  <c r="H40" i="48"/>
  <c r="I38" i="48"/>
  <c r="I37" i="48" s="1"/>
  <c r="F24" i="35"/>
  <c r="G24" i="35" s="1"/>
  <c r="H32" i="50" l="1"/>
  <c r="H15" i="50"/>
  <c r="I11" i="50"/>
  <c r="R11" i="50" s="1"/>
  <c r="I14" i="50"/>
  <c r="N14" i="50" s="1"/>
  <c r="G12" i="51"/>
  <c r="I12" i="51" s="1"/>
  <c r="G12" i="49"/>
  <c r="H41" i="48"/>
  <c r="I41" i="48" s="1"/>
  <c r="H42" i="48"/>
  <c r="I40" i="48"/>
  <c r="C58" i="35"/>
  <c r="E59" i="35"/>
  <c r="I119" i="35"/>
  <c r="I126" i="35" s="1"/>
  <c r="C190" i="35"/>
  <c r="C38" i="35" s="1"/>
  <c r="E217" i="35"/>
  <c r="E214" i="35" s="1"/>
  <c r="F50" i="35" s="1"/>
  <c r="C113" i="35"/>
  <c r="C115" i="35"/>
  <c r="C119" i="35"/>
  <c r="E119" i="35"/>
  <c r="E165" i="35" s="1"/>
  <c r="C122" i="35"/>
  <c r="D122" i="35"/>
  <c r="C124" i="35"/>
  <c r="G125" i="35"/>
  <c r="G126" i="35"/>
  <c r="G127" i="35"/>
  <c r="C128" i="35"/>
  <c r="G82" i="35"/>
  <c r="G83" i="35"/>
  <c r="G84" i="35"/>
  <c r="G85" i="35"/>
  <c r="G86" i="35"/>
  <c r="G87" i="35"/>
  <c r="G88" i="35"/>
  <c r="G89" i="35"/>
  <c r="G90" i="35"/>
  <c r="G91" i="35"/>
  <c r="G92" i="35"/>
  <c r="G93" i="35"/>
  <c r="G94" i="35"/>
  <c r="G95" i="35"/>
  <c r="G96" i="35"/>
  <c r="G97" i="35"/>
  <c r="G98" i="35"/>
  <c r="G99" i="35"/>
  <c r="G100" i="35"/>
  <c r="G101" i="35"/>
  <c r="G102" i="35"/>
  <c r="C185" i="35"/>
  <c r="C18" i="35" s="1"/>
  <c r="G18" i="35" s="1"/>
  <c r="F105" i="35"/>
  <c r="C106" i="35"/>
  <c r="C108" i="35"/>
  <c r="E224" i="35"/>
  <c r="E229" i="35" s="1"/>
  <c r="D109" i="35"/>
  <c r="F109" i="35"/>
  <c r="F110" i="35"/>
  <c r="C141" i="35"/>
  <c r="C142" i="35"/>
  <c r="C144" i="35"/>
  <c r="G144" i="35" s="1"/>
  <c r="D147" i="35"/>
  <c r="D152" i="35" s="1"/>
  <c r="F147" i="35"/>
  <c r="F152" i="35" s="1"/>
  <c r="D148" i="35"/>
  <c r="D155" i="35" s="1"/>
  <c r="D153" i="35"/>
  <c r="F160" i="35"/>
  <c r="G160" i="35" s="1"/>
  <c r="F165" i="35"/>
  <c r="D165" i="35"/>
  <c r="C167" i="35"/>
  <c r="G167" i="35" s="1"/>
  <c r="G168" i="35"/>
  <c r="G169" i="35"/>
  <c r="G170" i="35"/>
  <c r="G173" i="35"/>
  <c r="G174" i="35"/>
  <c r="G175" i="35"/>
  <c r="G176" i="35"/>
  <c r="C180" i="35"/>
  <c r="C210" i="35"/>
  <c r="C187" i="35" s="1"/>
  <c r="G187" i="35" s="1"/>
  <c r="E182" i="35"/>
  <c r="G191" i="35"/>
  <c r="G192" i="35"/>
  <c r="C193" i="35"/>
  <c r="E193" i="35"/>
  <c r="E50" i="35"/>
  <c r="E51" i="35"/>
  <c r="E52" i="35"/>
  <c r="E53" i="35"/>
  <c r="E54" i="35"/>
  <c r="E55" i="35"/>
  <c r="D56" i="35"/>
  <c r="E56" i="35"/>
  <c r="E58" i="35"/>
  <c r="D59" i="35"/>
  <c r="D60" i="35" s="1"/>
  <c r="E60" i="35"/>
  <c r="C61" i="35"/>
  <c r="E61" i="35"/>
  <c r="E63" i="35"/>
  <c r="E65" i="35"/>
  <c r="G68" i="35"/>
  <c r="C69" i="35"/>
  <c r="G69" i="35" s="1"/>
  <c r="C71" i="35"/>
  <c r="G71" i="35" s="1"/>
  <c r="G74" i="35"/>
  <c r="G75" i="35"/>
  <c r="G77" i="35"/>
  <c r="D35" i="35"/>
  <c r="C39" i="35"/>
  <c r="G39" i="35" s="1"/>
  <c r="C40" i="35"/>
  <c r="E41" i="35"/>
  <c r="C15" i="35"/>
  <c r="C16" i="35"/>
  <c r="C17" i="35"/>
  <c r="D20" i="35"/>
  <c r="E20" i="35"/>
  <c r="D21" i="35"/>
  <c r="E21" i="35"/>
  <c r="G197" i="35"/>
  <c r="B76" i="35"/>
  <c r="B73" i="35"/>
  <c r="C121" i="35"/>
  <c r="H38" i="36"/>
  <c r="H44" i="36" s="1"/>
  <c r="B190" i="35"/>
  <c r="F179" i="35"/>
  <c r="F181" i="35" s="1"/>
  <c r="F186" i="35" s="1"/>
  <c r="F196" i="35" s="1"/>
  <c r="C179" i="35"/>
  <c r="C181" i="35" s="1"/>
  <c r="C184" i="35" s="1"/>
  <c r="C186" i="35" s="1"/>
  <c r="C189" i="35" s="1"/>
  <c r="I180" i="35"/>
  <c r="I182" i="35" s="1"/>
  <c r="I160" i="35"/>
  <c r="I191" i="35"/>
  <c r="I192" i="35" s="1"/>
  <c r="I193" i="35" s="1"/>
  <c r="B193" i="35"/>
  <c r="B192" i="35"/>
  <c r="B191" i="35"/>
  <c r="B12" i="35"/>
  <c r="B27" i="35"/>
  <c r="B31" i="35"/>
  <c r="B30" i="35"/>
  <c r="B29" i="35"/>
  <c r="B28" i="35"/>
  <c r="K232" i="35"/>
  <c r="L232" i="35" s="1"/>
  <c r="K233" i="35"/>
  <c r="K234" i="35" s="1"/>
  <c r="L234" i="35" s="1"/>
  <c r="K231" i="35"/>
  <c r="L231" i="35" s="1"/>
  <c r="M232" i="35"/>
  <c r="M233" i="35"/>
  <c r="N233" i="35" s="1"/>
  <c r="M231" i="35"/>
  <c r="N231" i="35" s="1"/>
  <c r="O232" i="35"/>
  <c r="P232" i="35" s="1"/>
  <c r="O233" i="35"/>
  <c r="P233" i="35" s="1"/>
  <c r="O231" i="35"/>
  <c r="P231" i="35" s="1"/>
  <c r="Q232" i="35"/>
  <c r="R232" i="35" s="1"/>
  <c r="Q233" i="35"/>
  <c r="R233" i="35" s="1"/>
  <c r="Q231" i="35"/>
  <c r="R231" i="35" s="1"/>
  <c r="R234" i="35"/>
  <c r="R215" i="35"/>
  <c r="R216" i="35" s="1"/>
  <c r="B188" i="35"/>
  <c r="P12" i="40"/>
  <c r="Q12" i="40" s="1"/>
  <c r="T6" i="36"/>
  <c r="T5" i="36"/>
  <c r="T4" i="36"/>
  <c r="T3" i="36"/>
  <c r="A6" i="35"/>
  <c r="M51" i="26"/>
  <c r="M76" i="26"/>
  <c r="K76" i="26"/>
  <c r="J76" i="26"/>
  <c r="J75" i="26"/>
  <c r="I76" i="26"/>
  <c r="H76" i="26"/>
  <c r="H75" i="26"/>
  <c r="G76" i="26"/>
  <c r="F76" i="26"/>
  <c r="F75" i="26"/>
  <c r="E76" i="26"/>
  <c r="D76" i="26"/>
  <c r="C76" i="26"/>
  <c r="M75" i="26"/>
  <c r="K75" i="26"/>
  <c r="I75" i="26"/>
  <c r="G75" i="26"/>
  <c r="E75" i="26"/>
  <c r="D75" i="26"/>
  <c r="C75" i="26"/>
  <c r="M71" i="26"/>
  <c r="K71" i="26"/>
  <c r="J71" i="26"/>
  <c r="I71" i="26"/>
  <c r="H71" i="26"/>
  <c r="G71" i="26"/>
  <c r="G69" i="26"/>
  <c r="G70" i="26"/>
  <c r="F71" i="26"/>
  <c r="F69" i="26"/>
  <c r="F70" i="26"/>
  <c r="E71" i="26"/>
  <c r="D71" i="26"/>
  <c r="C71" i="26"/>
  <c r="M70" i="26"/>
  <c r="K70" i="26"/>
  <c r="J70" i="26"/>
  <c r="I70" i="26"/>
  <c r="I69" i="26"/>
  <c r="H70" i="26"/>
  <c r="E70" i="26"/>
  <c r="E69" i="26"/>
  <c r="D70" i="26"/>
  <c r="C70" i="26"/>
  <c r="M69" i="26"/>
  <c r="K69" i="26"/>
  <c r="J69" i="26"/>
  <c r="H69" i="26"/>
  <c r="D69" i="26"/>
  <c r="C69" i="26"/>
  <c r="M65" i="26"/>
  <c r="K65" i="26"/>
  <c r="J65" i="26"/>
  <c r="I65" i="26"/>
  <c r="H65" i="26"/>
  <c r="G65" i="26"/>
  <c r="F65" i="26"/>
  <c r="E65" i="26"/>
  <c r="D65" i="26"/>
  <c r="C65" i="26"/>
  <c r="M64" i="26"/>
  <c r="K64" i="26"/>
  <c r="J64" i="26"/>
  <c r="I64" i="26"/>
  <c r="H64" i="26"/>
  <c r="G64" i="26"/>
  <c r="F64" i="26"/>
  <c r="E64" i="26"/>
  <c r="D64" i="26"/>
  <c r="C64" i="26"/>
  <c r="M63" i="26"/>
  <c r="K63" i="26"/>
  <c r="K60" i="26"/>
  <c r="K61" i="26"/>
  <c r="K62" i="26"/>
  <c r="J63" i="26"/>
  <c r="J60" i="26"/>
  <c r="J61" i="26"/>
  <c r="J62" i="26"/>
  <c r="I63" i="26"/>
  <c r="H63" i="26"/>
  <c r="G63" i="26"/>
  <c r="G60" i="26"/>
  <c r="G61" i="26"/>
  <c r="G62" i="26"/>
  <c r="F63" i="26"/>
  <c r="E63" i="26"/>
  <c r="D63" i="26"/>
  <c r="C63" i="26"/>
  <c r="M62" i="26"/>
  <c r="I62" i="26"/>
  <c r="H62" i="26"/>
  <c r="H60" i="26"/>
  <c r="H61" i="26"/>
  <c r="F62" i="26"/>
  <c r="E62" i="26"/>
  <c r="D62" i="26"/>
  <c r="D60" i="26"/>
  <c r="D61" i="26"/>
  <c r="C62" i="26"/>
  <c r="M61" i="26"/>
  <c r="I61" i="26"/>
  <c r="F61" i="26"/>
  <c r="E61" i="26"/>
  <c r="E60" i="26"/>
  <c r="C61" i="26"/>
  <c r="M60" i="26"/>
  <c r="I60" i="26"/>
  <c r="F60" i="26"/>
  <c r="C60" i="26"/>
  <c r="M56" i="26"/>
  <c r="K56" i="26"/>
  <c r="J56" i="26"/>
  <c r="I56" i="26"/>
  <c r="H56" i="26"/>
  <c r="G56" i="26"/>
  <c r="F56" i="26"/>
  <c r="E56" i="26"/>
  <c r="D56" i="26"/>
  <c r="C56" i="26"/>
  <c r="M55" i="26"/>
  <c r="K55" i="26"/>
  <c r="J55" i="26"/>
  <c r="J50" i="26"/>
  <c r="J51" i="26"/>
  <c r="J52" i="26"/>
  <c r="J53" i="26"/>
  <c r="J54" i="26"/>
  <c r="I55" i="26"/>
  <c r="H55" i="26"/>
  <c r="G55" i="26"/>
  <c r="F55" i="26"/>
  <c r="E55" i="26"/>
  <c r="D55" i="26"/>
  <c r="C55" i="26"/>
  <c r="M54" i="26"/>
  <c r="K54" i="26"/>
  <c r="I54" i="26"/>
  <c r="H54" i="26"/>
  <c r="G54" i="26"/>
  <c r="G50" i="26"/>
  <c r="G51" i="26"/>
  <c r="G52" i="26"/>
  <c r="G53" i="26"/>
  <c r="F54" i="26"/>
  <c r="E54" i="26"/>
  <c r="D54" i="26"/>
  <c r="C54" i="26"/>
  <c r="M53" i="26"/>
  <c r="K53" i="26"/>
  <c r="I53" i="26"/>
  <c r="I50" i="26"/>
  <c r="I51" i="26"/>
  <c r="I52" i="26"/>
  <c r="H53" i="26"/>
  <c r="F53" i="26"/>
  <c r="E53" i="26"/>
  <c r="D53" i="26"/>
  <c r="C53" i="26"/>
  <c r="M52" i="26"/>
  <c r="K52" i="26"/>
  <c r="K50" i="26"/>
  <c r="K51" i="26"/>
  <c r="H52" i="26"/>
  <c r="F52" i="26"/>
  <c r="E52" i="26"/>
  <c r="D52" i="26"/>
  <c r="C52" i="26"/>
  <c r="C50" i="26"/>
  <c r="C51" i="26"/>
  <c r="H51" i="26"/>
  <c r="F51" i="26"/>
  <c r="E51" i="26"/>
  <c r="D51" i="26"/>
  <c r="D50" i="26"/>
  <c r="M50" i="26"/>
  <c r="H50" i="26"/>
  <c r="F50" i="26"/>
  <c r="E50" i="26"/>
  <c r="M37" i="26"/>
  <c r="K34" i="26"/>
  <c r="J34" i="26"/>
  <c r="I34" i="26"/>
  <c r="H34" i="26"/>
  <c r="H33" i="26"/>
  <c r="G34" i="26"/>
  <c r="F34" i="26"/>
  <c r="F33" i="26"/>
  <c r="E34" i="26"/>
  <c r="D34" i="26"/>
  <c r="C34" i="26"/>
  <c r="K33" i="26"/>
  <c r="J33" i="26"/>
  <c r="I33" i="26"/>
  <c r="G33" i="26"/>
  <c r="E33" i="26"/>
  <c r="D33" i="26"/>
  <c r="C33" i="26"/>
  <c r="K29" i="26"/>
  <c r="K27" i="26"/>
  <c r="K28" i="26"/>
  <c r="J29" i="26"/>
  <c r="I29" i="26"/>
  <c r="H29" i="26"/>
  <c r="G29" i="26"/>
  <c r="G27" i="26"/>
  <c r="G28" i="26"/>
  <c r="F29" i="26"/>
  <c r="E29" i="26"/>
  <c r="D29" i="26"/>
  <c r="C29" i="26"/>
  <c r="C27" i="26"/>
  <c r="C28" i="26"/>
  <c r="J28" i="26"/>
  <c r="I28" i="26"/>
  <c r="H28" i="26"/>
  <c r="H27" i="26"/>
  <c r="F28" i="26"/>
  <c r="E28" i="26"/>
  <c r="E27" i="26"/>
  <c r="D28" i="26"/>
  <c r="D27" i="26"/>
  <c r="J27" i="26"/>
  <c r="I27" i="26"/>
  <c r="F27" i="26"/>
  <c r="K23" i="26"/>
  <c r="J23" i="26"/>
  <c r="I23" i="26"/>
  <c r="H23" i="26"/>
  <c r="H18" i="26"/>
  <c r="H19" i="26"/>
  <c r="H20" i="26"/>
  <c r="H21" i="26"/>
  <c r="H22" i="26"/>
  <c r="G23" i="26"/>
  <c r="F23" i="26"/>
  <c r="E23" i="26"/>
  <c r="D23" i="26"/>
  <c r="C23" i="26"/>
  <c r="K22" i="26"/>
  <c r="J22" i="26"/>
  <c r="I22" i="26"/>
  <c r="G22" i="26"/>
  <c r="F22" i="26"/>
  <c r="E22" i="26"/>
  <c r="D22" i="26"/>
  <c r="C22" i="26"/>
  <c r="K21" i="26"/>
  <c r="J21" i="26"/>
  <c r="J18" i="26"/>
  <c r="J19" i="26"/>
  <c r="J20" i="26"/>
  <c r="I21" i="26"/>
  <c r="G21" i="26"/>
  <c r="F21" i="26"/>
  <c r="E21" i="26"/>
  <c r="D21" i="26"/>
  <c r="C21" i="26"/>
  <c r="K20" i="26"/>
  <c r="I20" i="26"/>
  <c r="G20" i="26"/>
  <c r="F20" i="26"/>
  <c r="E20" i="26"/>
  <c r="D20" i="26"/>
  <c r="C20" i="26"/>
  <c r="K19" i="26"/>
  <c r="K18" i="26"/>
  <c r="I19" i="26"/>
  <c r="G19" i="26"/>
  <c r="F19" i="26"/>
  <c r="E19" i="26"/>
  <c r="D19" i="26"/>
  <c r="D18" i="26"/>
  <c r="C19" i="26"/>
  <c r="C18" i="26"/>
  <c r="I18" i="26"/>
  <c r="G18" i="26"/>
  <c r="F18" i="26"/>
  <c r="E18" i="26"/>
  <c r="K14" i="26"/>
  <c r="J14" i="26"/>
  <c r="I14" i="26"/>
  <c r="H14" i="26"/>
  <c r="G14" i="26"/>
  <c r="F14" i="26"/>
  <c r="E14" i="26"/>
  <c r="E8" i="26"/>
  <c r="E9" i="26"/>
  <c r="E10" i="26"/>
  <c r="E11" i="26"/>
  <c r="E12" i="26"/>
  <c r="E13" i="26"/>
  <c r="D14" i="26"/>
  <c r="C14" i="26"/>
  <c r="K13" i="26"/>
  <c r="J13" i="26"/>
  <c r="I13" i="26"/>
  <c r="H13" i="26"/>
  <c r="G13" i="26"/>
  <c r="F13" i="26"/>
  <c r="F8" i="26"/>
  <c r="F9" i="26"/>
  <c r="F10" i="26"/>
  <c r="F11" i="26"/>
  <c r="F12" i="26"/>
  <c r="D13" i="26"/>
  <c r="C13" i="26"/>
  <c r="K12" i="26"/>
  <c r="J12" i="26"/>
  <c r="I12" i="26"/>
  <c r="H12" i="26"/>
  <c r="G12" i="26"/>
  <c r="D12" i="26"/>
  <c r="C12" i="26"/>
  <c r="K11" i="26"/>
  <c r="J11" i="26"/>
  <c r="I11" i="26"/>
  <c r="H11" i="26"/>
  <c r="H8" i="26"/>
  <c r="H9" i="26"/>
  <c r="H10" i="26"/>
  <c r="G11" i="26"/>
  <c r="D11" i="26"/>
  <c r="C11" i="26"/>
  <c r="K10" i="26"/>
  <c r="J10" i="26"/>
  <c r="I10" i="26"/>
  <c r="I8" i="26"/>
  <c r="I9" i="26"/>
  <c r="G10" i="26"/>
  <c r="D10" i="26"/>
  <c r="C10" i="26"/>
  <c r="K9" i="26"/>
  <c r="K8" i="26"/>
  <c r="J9" i="26"/>
  <c r="J8" i="26"/>
  <c r="G9" i="26"/>
  <c r="D9" i="26"/>
  <c r="C9" i="26"/>
  <c r="G8" i="26"/>
  <c r="D8" i="26"/>
  <c r="C8" i="26"/>
  <c r="E35" i="26" l="1"/>
  <c r="H35" i="26"/>
  <c r="F54" i="35"/>
  <c r="D35" i="26"/>
  <c r="M224" i="35"/>
  <c r="N224" i="35" s="1"/>
  <c r="G35" i="26"/>
  <c r="H72" i="26"/>
  <c r="I35" i="26"/>
  <c r="M223" i="35"/>
  <c r="D210" i="35"/>
  <c r="O223" i="35"/>
  <c r="O225" i="35" s="1"/>
  <c r="P225" i="35" s="1"/>
  <c r="K223" i="35"/>
  <c r="L223" i="35" s="1"/>
  <c r="L226" i="35" s="1"/>
  <c r="K224" i="35"/>
  <c r="L224" i="35" s="1"/>
  <c r="C8" i="35"/>
  <c r="E48" i="48" s="1"/>
  <c r="I72" i="26"/>
  <c r="Q234" i="35"/>
  <c r="C158" i="35"/>
  <c r="G158" i="35" s="1"/>
  <c r="G13" i="49" s="1"/>
  <c r="G24" i="26"/>
  <c r="C35" i="26"/>
  <c r="M35" i="26" s="1"/>
  <c r="K14" i="50"/>
  <c r="O14" i="50" s="1"/>
  <c r="R14" i="50"/>
  <c r="N11" i="50"/>
  <c r="K11" i="50"/>
  <c r="C165" i="35"/>
  <c r="G165" i="35" s="1"/>
  <c r="O234" i="35"/>
  <c r="P234" i="35" s="1"/>
  <c r="J30" i="26"/>
  <c r="E77" i="26"/>
  <c r="I24" i="26"/>
  <c r="H77" i="26"/>
  <c r="I77" i="26"/>
  <c r="G77" i="26"/>
  <c r="F57" i="26"/>
  <c r="I15" i="50"/>
  <c r="N15" i="50" s="1"/>
  <c r="M77" i="26"/>
  <c r="G43" i="51"/>
  <c r="I43" i="51" s="1"/>
  <c r="G43" i="49"/>
  <c r="I43" i="49" s="1"/>
  <c r="H24" i="26"/>
  <c r="J57" i="26"/>
  <c r="G21" i="50"/>
  <c r="J35" i="26"/>
  <c r="K72" i="26"/>
  <c r="H15" i="26"/>
  <c r="C35" i="35"/>
  <c r="G35" i="35" s="1"/>
  <c r="G34" i="35" s="1"/>
  <c r="G47" i="51"/>
  <c r="I47" i="51" s="1"/>
  <c r="I48" i="51" s="1"/>
  <c r="G47" i="49"/>
  <c r="I47" i="49" s="1"/>
  <c r="I48" i="49" s="1"/>
  <c r="G35" i="51"/>
  <c r="I35" i="51" s="1"/>
  <c r="G35" i="49"/>
  <c r="I35" i="49" s="1"/>
  <c r="I15" i="26"/>
  <c r="C29" i="35"/>
  <c r="G29" i="35" s="1"/>
  <c r="J24" i="26"/>
  <c r="E30" i="26"/>
  <c r="C26" i="35"/>
  <c r="G26" i="35" s="1"/>
  <c r="G57" i="26"/>
  <c r="M72" i="26"/>
  <c r="H57" i="26"/>
  <c r="G50" i="35"/>
  <c r="K15" i="26"/>
  <c r="F24" i="26"/>
  <c r="H30" i="26"/>
  <c r="F30" i="26"/>
  <c r="K30" i="26"/>
  <c r="C72" i="26"/>
  <c r="O72" i="26" s="1"/>
  <c r="E72" i="26"/>
  <c r="J77" i="26"/>
  <c r="E55" i="48"/>
  <c r="I55" i="48" s="1"/>
  <c r="I48" i="48"/>
  <c r="E49" i="48"/>
  <c r="E56" i="48"/>
  <c r="I56" i="48" s="1"/>
  <c r="D30" i="26"/>
  <c r="G30" i="26"/>
  <c r="M57" i="26"/>
  <c r="I57" i="26"/>
  <c r="F77" i="26"/>
  <c r="K77" i="26"/>
  <c r="H45" i="48"/>
  <c r="I42" i="48"/>
  <c r="I39" i="48" s="1"/>
  <c r="D15" i="26"/>
  <c r="F35" i="26"/>
  <c r="E57" i="26"/>
  <c r="J72" i="26"/>
  <c r="F64" i="35"/>
  <c r="F65" i="35" s="1"/>
  <c r="G65" i="35" s="1"/>
  <c r="F143" i="35"/>
  <c r="G143" i="35" s="1"/>
  <c r="G81" i="35"/>
  <c r="C15" i="26"/>
  <c r="M15" i="26" s="1"/>
  <c r="C20" i="35"/>
  <c r="G20" i="35" s="1"/>
  <c r="C153" i="35"/>
  <c r="G153" i="35" s="1"/>
  <c r="E24" i="26"/>
  <c r="C30" i="26"/>
  <c r="M30" i="26" s="1"/>
  <c r="K57" i="26"/>
  <c r="C66" i="26"/>
  <c r="O66" i="26" s="1"/>
  <c r="G66" i="26"/>
  <c r="C24" i="26"/>
  <c r="M24" i="26" s="1"/>
  <c r="K24" i="26"/>
  <c r="K35" i="26"/>
  <c r="C57" i="26"/>
  <c r="O57" i="26" s="1"/>
  <c r="C105" i="35"/>
  <c r="G105" i="35" s="1"/>
  <c r="G185" i="35"/>
  <c r="G190" i="35"/>
  <c r="C188" i="35"/>
  <c r="K66" i="26"/>
  <c r="H66" i="26"/>
  <c r="F66" i="26"/>
  <c r="G72" i="26"/>
  <c r="J15" i="26"/>
  <c r="E66" i="26"/>
  <c r="D72" i="26"/>
  <c r="F83" i="26" s="1"/>
  <c r="D77" i="26"/>
  <c r="C77" i="26"/>
  <c r="O77" i="26" s="1"/>
  <c r="L235" i="35"/>
  <c r="C147" i="35"/>
  <c r="C73" i="35" s="1"/>
  <c r="C152" i="35"/>
  <c r="G152" i="35" s="1"/>
  <c r="I30" i="26"/>
  <c r="T7" i="36"/>
  <c r="R235" i="35"/>
  <c r="G54" i="35"/>
  <c r="C182" i="35"/>
  <c r="P235" i="35"/>
  <c r="P223" i="35"/>
  <c r="G15" i="26"/>
  <c r="M66" i="26"/>
  <c r="J66" i="26"/>
  <c r="F72" i="26"/>
  <c r="F15" i="26"/>
  <c r="D57" i="26"/>
  <c r="D66" i="26"/>
  <c r="F84" i="26" s="1"/>
  <c r="I66" i="26"/>
  <c r="E15" i="26"/>
  <c r="D24" i="26"/>
  <c r="M234" i="35"/>
  <c r="N234" i="35" s="1"/>
  <c r="N232" i="35"/>
  <c r="N235" i="35" s="1"/>
  <c r="D61" i="35"/>
  <c r="F117" i="35"/>
  <c r="G117" i="35" s="1"/>
  <c r="F124" i="35"/>
  <c r="G124" i="35" s="1"/>
  <c r="F141" i="35"/>
  <c r="G141" i="35" s="1"/>
  <c r="F180" i="35"/>
  <c r="F51" i="35"/>
  <c r="G51" i="35" s="1"/>
  <c r="F55" i="35"/>
  <c r="G55" i="35" s="1"/>
  <c r="F56" i="35"/>
  <c r="G56" i="35" s="1"/>
  <c r="F15" i="35"/>
  <c r="G15" i="35" s="1"/>
  <c r="F113" i="35"/>
  <c r="F119" i="35"/>
  <c r="G119" i="35" s="1"/>
  <c r="F120" i="35"/>
  <c r="F108" i="35"/>
  <c r="G108" i="35" s="1"/>
  <c r="F53" i="35"/>
  <c r="G53" i="35" s="1"/>
  <c r="F60" i="35"/>
  <c r="F61" i="35" s="1"/>
  <c r="F63" i="35"/>
  <c r="G63" i="35" s="1"/>
  <c r="F17" i="35"/>
  <c r="G17" i="35" s="1"/>
  <c r="F128" i="35"/>
  <c r="G128" i="35" s="1"/>
  <c r="F107" i="35"/>
  <c r="G107" i="35" s="1"/>
  <c r="F142" i="35"/>
  <c r="G142" i="35" s="1"/>
  <c r="F52" i="35"/>
  <c r="G52" i="35" s="1"/>
  <c r="F58" i="35"/>
  <c r="G58" i="35" s="1"/>
  <c r="F59" i="35"/>
  <c r="G59" i="35" s="1"/>
  <c r="F16" i="35"/>
  <c r="G16" i="35" s="1"/>
  <c r="L233" i="35"/>
  <c r="G38" i="35"/>
  <c r="C28" i="35"/>
  <c r="G28" i="35" s="1"/>
  <c r="G193" i="35"/>
  <c r="C41" i="35"/>
  <c r="F106" i="35"/>
  <c r="G106" i="35" s="1"/>
  <c r="G40" i="35"/>
  <c r="C30" i="35"/>
  <c r="G30" i="35" s="1"/>
  <c r="C21" i="35"/>
  <c r="G21" i="35" s="1"/>
  <c r="C148" i="35"/>
  <c r="I140" i="35"/>
  <c r="G13" i="51" l="1"/>
  <c r="I13" i="51" s="1"/>
  <c r="K225" i="35"/>
  <c r="L225" i="35" s="1"/>
  <c r="M225" i="35"/>
  <c r="N225" i="35" s="1"/>
  <c r="N223" i="35"/>
  <c r="K15" i="50"/>
  <c r="O15" i="50" s="1"/>
  <c r="O11" i="50"/>
  <c r="R15" i="50"/>
  <c r="C162" i="35"/>
  <c r="G162" i="35" s="1"/>
  <c r="C109" i="35"/>
  <c r="G109" i="35" s="1"/>
  <c r="I31" i="50"/>
  <c r="R31" i="50" s="1"/>
  <c r="I37" i="50"/>
  <c r="K37" i="50" s="1"/>
  <c r="I45" i="50"/>
  <c r="N45" i="50" s="1"/>
  <c r="I16" i="50"/>
  <c r="N16" i="50" s="1"/>
  <c r="G14" i="51"/>
  <c r="I14" i="51" s="1"/>
  <c r="G14" i="49"/>
  <c r="G18" i="51"/>
  <c r="I18" i="51" s="1"/>
  <c r="G18" i="49"/>
  <c r="F85" i="26"/>
  <c r="I54" i="51"/>
  <c r="I54" i="49"/>
  <c r="G29" i="51"/>
  <c r="I29" i="51" s="1"/>
  <c r="G29" i="49"/>
  <c r="I29" i="49" s="1"/>
  <c r="G42" i="51"/>
  <c r="I42" i="51" s="1"/>
  <c r="G42" i="49"/>
  <c r="I42" i="49" s="1"/>
  <c r="P226" i="35"/>
  <c r="G147" i="35"/>
  <c r="E50" i="48"/>
  <c r="I49" i="48"/>
  <c r="H46" i="48"/>
  <c r="I46" i="48" s="1"/>
  <c r="I45" i="48"/>
  <c r="G182" i="35"/>
  <c r="G14" i="35"/>
  <c r="G73" i="35"/>
  <c r="C76" i="35"/>
  <c r="G76" i="35" s="1"/>
  <c r="G61" i="35"/>
  <c r="G164" i="35"/>
  <c r="G188" i="35"/>
  <c r="G180" i="35"/>
  <c r="G140" i="35"/>
  <c r="L237" i="35"/>
  <c r="G60" i="35"/>
  <c r="F115" i="35"/>
  <c r="G115" i="35" s="1"/>
  <c r="G113" i="35" s="1"/>
  <c r="C31" i="35"/>
  <c r="G31" i="35" s="1"/>
  <c r="G27" i="35" s="1"/>
  <c r="G41" i="35"/>
  <c r="G37" i="35" s="1"/>
  <c r="C155" i="35"/>
  <c r="G148" i="35"/>
  <c r="C11" i="40"/>
  <c r="F122" i="35"/>
  <c r="G122" i="35" s="1"/>
  <c r="G120" i="35"/>
  <c r="N226" i="35" l="1"/>
  <c r="C13" i="40"/>
  <c r="D13" i="40" s="1"/>
  <c r="F13" i="40" s="1"/>
  <c r="P13" i="40" s="1"/>
  <c r="G146" i="35"/>
  <c r="G33" i="51" s="1"/>
  <c r="I33" i="51" s="1"/>
  <c r="R45" i="50"/>
  <c r="K31" i="50"/>
  <c r="R37" i="50"/>
  <c r="K45" i="50"/>
  <c r="O45" i="50" s="1"/>
  <c r="N37" i="50"/>
  <c r="O37" i="50" s="1"/>
  <c r="N31" i="50"/>
  <c r="R16" i="50"/>
  <c r="K16" i="50"/>
  <c r="O16" i="50" s="1"/>
  <c r="I21" i="50"/>
  <c r="N21" i="50" s="1"/>
  <c r="I44" i="50"/>
  <c r="R44" i="50" s="1"/>
  <c r="I17" i="50"/>
  <c r="N17" i="50" s="1"/>
  <c r="I44" i="48"/>
  <c r="G38" i="51"/>
  <c r="I38" i="51" s="1"/>
  <c r="G38" i="49"/>
  <c r="I38" i="49" s="1"/>
  <c r="G32" i="51"/>
  <c r="I32" i="51" s="1"/>
  <c r="G32" i="49"/>
  <c r="I32" i="49" s="1"/>
  <c r="C46" i="35"/>
  <c r="G44" i="51"/>
  <c r="I44" i="51" s="1"/>
  <c r="I45" i="51" s="1"/>
  <c r="G44" i="49"/>
  <c r="I44" i="49" s="1"/>
  <c r="I45" i="49" s="1"/>
  <c r="G10" i="51"/>
  <c r="I10" i="51" s="1"/>
  <c r="G10" i="49"/>
  <c r="G19" i="51"/>
  <c r="I19" i="51" s="1"/>
  <c r="I21" i="51" s="1"/>
  <c r="G19" i="49"/>
  <c r="G39" i="51"/>
  <c r="I39" i="51" s="1"/>
  <c r="G39" i="49"/>
  <c r="I39" i="49" s="1"/>
  <c r="G36" i="51"/>
  <c r="I36" i="51" s="1"/>
  <c r="G36" i="49"/>
  <c r="I36" i="49" s="1"/>
  <c r="G15" i="51"/>
  <c r="I15" i="51" s="1"/>
  <c r="G15" i="49"/>
  <c r="G111" i="35"/>
  <c r="G37" i="51"/>
  <c r="I37" i="51" s="1"/>
  <c r="G37" i="49"/>
  <c r="I37" i="49" s="1"/>
  <c r="I55" i="51"/>
  <c r="I55" i="49"/>
  <c r="I50" i="48"/>
  <c r="E51" i="48"/>
  <c r="G48" i="35"/>
  <c r="C45" i="35"/>
  <c r="G155" i="35"/>
  <c r="C156" i="35"/>
  <c r="G156" i="35" s="1"/>
  <c r="C110" i="35"/>
  <c r="G110" i="35" s="1"/>
  <c r="G104" i="35" s="1"/>
  <c r="G33" i="49" l="1"/>
  <c r="I33" i="49" s="1"/>
  <c r="C14" i="40"/>
  <c r="D14" i="40" s="1"/>
  <c r="F14" i="40" s="1"/>
  <c r="P14" i="40" s="1"/>
  <c r="O31" i="50"/>
  <c r="K21" i="50"/>
  <c r="O21" i="50" s="1"/>
  <c r="N44" i="50"/>
  <c r="R21" i="50"/>
  <c r="K44" i="50"/>
  <c r="I22" i="50"/>
  <c r="N22" i="50" s="1"/>
  <c r="N23" i="50" s="1"/>
  <c r="I41" i="50"/>
  <c r="N41" i="50" s="1"/>
  <c r="I39" i="50"/>
  <c r="N39" i="50" s="1"/>
  <c r="I46" i="50"/>
  <c r="R46" i="50" s="1"/>
  <c r="R47" i="50" s="1"/>
  <c r="I40" i="50"/>
  <c r="R40" i="50" s="1"/>
  <c r="R17" i="50"/>
  <c r="I35" i="50"/>
  <c r="R35" i="50" s="1"/>
  <c r="I34" i="50"/>
  <c r="K34" i="50" s="1"/>
  <c r="K17" i="50"/>
  <c r="O17" i="50" s="1"/>
  <c r="I38" i="50"/>
  <c r="K38" i="50" s="1"/>
  <c r="I13" i="50"/>
  <c r="N13" i="50" s="1"/>
  <c r="I18" i="50"/>
  <c r="K18" i="50" s="1"/>
  <c r="G31" i="51"/>
  <c r="I31" i="51" s="1"/>
  <c r="G31" i="49"/>
  <c r="I31" i="49" s="1"/>
  <c r="G26" i="51"/>
  <c r="I26" i="51" s="1"/>
  <c r="I27" i="51" s="1"/>
  <c r="G26" i="49"/>
  <c r="I26" i="49" s="1"/>
  <c r="I27" i="49" s="1"/>
  <c r="F12" i="35"/>
  <c r="G12" i="35" s="1"/>
  <c r="G30" i="51"/>
  <c r="I30" i="51" s="1"/>
  <c r="G30" i="49"/>
  <c r="I30" i="49" s="1"/>
  <c r="E52" i="48"/>
  <c r="I52" i="48" s="1"/>
  <c r="I51" i="48"/>
  <c r="G150" i="35"/>
  <c r="N40" i="50" l="1"/>
  <c r="O44" i="50"/>
  <c r="K41" i="50"/>
  <c r="O41" i="50" s="1"/>
  <c r="K40" i="50"/>
  <c r="N38" i="50"/>
  <c r="O38" i="50" s="1"/>
  <c r="K22" i="50"/>
  <c r="O22" i="50" s="1"/>
  <c r="R38" i="50"/>
  <c r="R22" i="50"/>
  <c r="R23" i="50" s="1"/>
  <c r="N35" i="50"/>
  <c r="I47" i="48"/>
  <c r="K35" i="50"/>
  <c r="K39" i="50"/>
  <c r="O39" i="50" s="1"/>
  <c r="R18" i="50"/>
  <c r="R41" i="50"/>
  <c r="R39" i="50"/>
  <c r="I28" i="50"/>
  <c r="K28" i="50" s="1"/>
  <c r="R34" i="50"/>
  <c r="I32" i="50"/>
  <c r="K32" i="50" s="1"/>
  <c r="N34" i="50"/>
  <c r="O34" i="50" s="1"/>
  <c r="N46" i="50"/>
  <c r="N47" i="50" s="1"/>
  <c r="K46" i="50"/>
  <c r="K47" i="50" s="1"/>
  <c r="R13" i="50"/>
  <c r="I33" i="50"/>
  <c r="K33" i="50" s="1"/>
  <c r="K13" i="50"/>
  <c r="O13" i="50" s="1"/>
  <c r="N18" i="50"/>
  <c r="O18" i="50" s="1"/>
  <c r="G34" i="51"/>
  <c r="I34" i="51" s="1"/>
  <c r="I40" i="51" s="1"/>
  <c r="G34" i="49"/>
  <c r="I34" i="49" s="1"/>
  <c r="I40" i="49" s="1"/>
  <c r="C44" i="35"/>
  <c r="G44" i="35" s="1"/>
  <c r="G9" i="51"/>
  <c r="I9" i="51" s="1"/>
  <c r="I16" i="51" s="1"/>
  <c r="G9" i="49"/>
  <c r="C6" i="40"/>
  <c r="K23" i="50" l="1"/>
  <c r="O23" i="50" s="1"/>
  <c r="O40" i="50"/>
  <c r="O35" i="50"/>
  <c r="R32" i="50"/>
  <c r="R33" i="50"/>
  <c r="N33" i="50"/>
  <c r="O33" i="50" s="1"/>
  <c r="R28" i="50"/>
  <c r="R29" i="50" s="1"/>
  <c r="N28" i="50"/>
  <c r="N29" i="50" s="1"/>
  <c r="N32" i="50"/>
  <c r="O32" i="50" s="1"/>
  <c r="O47" i="50"/>
  <c r="I36" i="50"/>
  <c r="K36" i="50" s="1"/>
  <c r="K42" i="50" s="1"/>
  <c r="O46" i="50"/>
  <c r="I12" i="50"/>
  <c r="R12" i="50" s="1"/>
  <c r="R19" i="50" s="1"/>
  <c r="G23" i="51"/>
  <c r="I23" i="51" s="1"/>
  <c r="I24" i="51" s="1"/>
  <c r="I49" i="51" s="1"/>
  <c r="G23" i="49"/>
  <c r="I23" i="49" s="1"/>
  <c r="I24" i="49" s="1"/>
  <c r="K29" i="50"/>
  <c r="C9" i="40" l="1"/>
  <c r="O28" i="50"/>
  <c r="N36" i="50"/>
  <c r="N42" i="50" s="1"/>
  <c r="O42" i="50" s="1"/>
  <c r="O29" i="50"/>
  <c r="N12" i="50"/>
  <c r="N19" i="50" s="1"/>
  <c r="K12" i="50"/>
  <c r="K19" i="50" s="1"/>
  <c r="R36" i="50"/>
  <c r="R42" i="50" s="1"/>
  <c r="I25" i="50"/>
  <c r="K25" i="50" s="1"/>
  <c r="I51" i="51"/>
  <c r="I52" i="51"/>
  <c r="C5" i="40"/>
  <c r="O19" i="50" l="1"/>
  <c r="O12" i="50"/>
  <c r="O36" i="50"/>
  <c r="N25" i="50"/>
  <c r="N26" i="50" s="1"/>
  <c r="N51" i="50" s="1"/>
  <c r="R25" i="50"/>
  <c r="R26" i="50" s="1"/>
  <c r="R51" i="50" s="1"/>
  <c r="R56" i="50" s="1"/>
  <c r="K26" i="50"/>
  <c r="C8" i="40" l="1"/>
  <c r="C7" i="40"/>
  <c r="O25" i="50"/>
  <c r="O26" i="50"/>
  <c r="K51" i="50"/>
  <c r="I144" i="48" l="1"/>
  <c r="I148" i="48" s="1"/>
  <c r="I149" i="48" s="1"/>
  <c r="C10" i="40"/>
  <c r="K56" i="50"/>
  <c r="K63" i="50" s="1"/>
  <c r="R64" i="50" s="1"/>
  <c r="O51" i="50"/>
  <c r="R53" i="50"/>
  <c r="S53" i="50" s="1"/>
  <c r="I147" i="48" l="1"/>
  <c r="I145" i="48"/>
  <c r="I146" i="48"/>
  <c r="H11" i="49" l="1"/>
  <c r="I11" i="49" s="1"/>
  <c r="H9" i="49"/>
  <c r="I9" i="49" s="1"/>
  <c r="H10" i="49"/>
  <c r="I10" i="49" s="1"/>
  <c r="C17" i="40"/>
  <c r="H12" i="49" l="1"/>
  <c r="I12" i="49" s="1"/>
  <c r="H13" i="49"/>
  <c r="I13" i="49" s="1"/>
  <c r="H14" i="49"/>
  <c r="I14" i="49" s="1"/>
  <c r="H15" i="49"/>
  <c r="I15" i="49" s="1"/>
  <c r="H19" i="49"/>
  <c r="I19" i="49" s="1"/>
  <c r="H18" i="49"/>
  <c r="I18" i="49" s="1"/>
  <c r="I21" i="49" l="1"/>
  <c r="F50" i="49" l="1"/>
  <c r="F53" i="49" s="1"/>
  <c r="F50" i="51"/>
  <c r="F53" i="51" s="1"/>
  <c r="I50" i="51" l="1"/>
  <c r="K62" i="51" s="1"/>
  <c r="K63" i="51" s="1"/>
  <c r="K9" i="51" s="1"/>
  <c r="C16" i="40"/>
  <c r="D16" i="40" s="1"/>
  <c r="K37" i="51" l="1"/>
  <c r="K26" i="51"/>
  <c r="L27" i="51" s="1"/>
  <c r="K41" i="51"/>
  <c r="K43" i="51"/>
  <c r="K42" i="51"/>
  <c r="L45" i="51" s="1"/>
  <c r="K11" i="51"/>
  <c r="K32" i="51"/>
  <c r="K38" i="51"/>
  <c r="K23" i="51"/>
  <c r="L24" i="51" s="1"/>
  <c r="K33" i="51"/>
  <c r="K19" i="51"/>
  <c r="K44" i="51"/>
  <c r="K22" i="51"/>
  <c r="K28" i="51"/>
  <c r="K31" i="51"/>
  <c r="K46" i="51"/>
  <c r="K12" i="51"/>
  <c r="K48" i="51"/>
  <c r="K8" i="51"/>
  <c r="L16" i="51" s="1"/>
  <c r="L50" i="51" s="1"/>
  <c r="K40" i="51"/>
  <c r="K24" i="51"/>
  <c r="K18" i="51"/>
  <c r="L21" i="51" s="1"/>
  <c r="K30" i="51"/>
  <c r="K27" i="51"/>
  <c r="K35" i="51"/>
  <c r="K45" i="51"/>
  <c r="K25" i="51"/>
  <c r="K29" i="51"/>
  <c r="L40" i="51" s="1"/>
  <c r="K20" i="51"/>
  <c r="K14" i="51"/>
  <c r="K47" i="51"/>
  <c r="L48" i="51" s="1"/>
  <c r="K39" i="51"/>
  <c r="K13" i="51"/>
  <c r="K34" i="51"/>
  <c r="I53" i="51"/>
  <c r="K36" i="51"/>
  <c r="K21" i="51"/>
  <c r="K16" i="51"/>
  <c r="K15" i="51"/>
  <c r="K10" i="51"/>
  <c r="F16" i="40"/>
  <c r="P16" i="40" s="1"/>
  <c r="Q16" i="40" l="1"/>
  <c r="G56" i="49" l="1"/>
  <c r="I56" i="49" s="1"/>
  <c r="K56" i="49" s="1"/>
  <c r="G56" i="51"/>
  <c r="I56" i="51" s="1"/>
  <c r="K56" i="51" l="1"/>
  <c r="K57" i="51" s="1"/>
  <c r="I57" i="51"/>
  <c r="C15" i="40"/>
  <c r="D15" i="40" s="1"/>
  <c r="F15" i="40" l="1"/>
  <c r="P15" i="40" s="1"/>
  <c r="Q15" i="40" s="1"/>
  <c r="I128" i="48" l="1"/>
  <c r="H129" i="48"/>
  <c r="H130" i="48" s="1"/>
  <c r="I129" i="48" s="1"/>
  <c r="H134" i="48"/>
  <c r="D5" i="40"/>
  <c r="D6" i="40"/>
  <c r="F6" i="40" s="1"/>
  <c r="D7" i="40"/>
  <c r="F7" i="40" s="1"/>
  <c r="D8" i="40"/>
  <c r="F8" i="40" s="1"/>
  <c r="D9" i="40"/>
  <c r="D10" i="40"/>
  <c r="F10" i="40" s="1"/>
  <c r="D11" i="40"/>
  <c r="H11" i="40" s="1"/>
  <c r="D18" i="40"/>
  <c r="P51" i="50"/>
  <c r="P52" i="50"/>
  <c r="P63" i="50"/>
  <c r="Q63" i="50"/>
  <c r="P64" i="50"/>
  <c r="H8" i="49"/>
  <c r="I8" i="49" s="1"/>
  <c r="H136" i="48" l="1"/>
  <c r="H132" i="48"/>
  <c r="H135" i="48"/>
  <c r="H131" i="48"/>
  <c r="H133" i="48"/>
  <c r="I127" i="48"/>
  <c r="I143" i="48" s="1"/>
  <c r="J143" i="48" s="1"/>
  <c r="H9" i="40"/>
  <c r="J9" i="40"/>
  <c r="L9" i="40"/>
  <c r="N9" i="40"/>
  <c r="F9" i="40"/>
  <c r="H8" i="40"/>
  <c r="J8" i="40"/>
  <c r="L8" i="40"/>
  <c r="N8" i="40"/>
  <c r="I16" i="49"/>
  <c r="H5" i="40"/>
  <c r="H17" i="40" s="1"/>
  <c r="J5" i="40"/>
  <c r="J17" i="40" s="1"/>
  <c r="L5" i="40"/>
  <c r="L17" i="40" s="1"/>
  <c r="N5" i="40"/>
  <c r="N17" i="40" s="1"/>
  <c r="D17" i="40"/>
  <c r="F5" i="40"/>
  <c r="J11" i="40"/>
  <c r="L11" i="40"/>
  <c r="H7" i="40"/>
  <c r="J7" i="40"/>
  <c r="L7" i="40"/>
  <c r="N7" i="40"/>
  <c r="H10" i="40"/>
  <c r="J10" i="40"/>
  <c r="L10" i="40"/>
  <c r="N10" i="40"/>
  <c r="H6" i="40"/>
  <c r="J6" i="40"/>
  <c r="L6" i="40"/>
  <c r="N6" i="40"/>
  <c r="K145" i="48" l="1"/>
  <c r="P7" i="40"/>
  <c r="Q7" i="40" s="1"/>
  <c r="P8" i="40"/>
  <c r="Q8" i="40" s="1"/>
  <c r="P10" i="40"/>
  <c r="Q10" i="40" s="1"/>
  <c r="P9" i="40"/>
  <c r="Q9" i="40" s="1"/>
  <c r="P6" i="40"/>
  <c r="Q6" i="40" s="1"/>
  <c r="P11" i="40"/>
  <c r="Q11" i="40" s="1"/>
  <c r="I49" i="49"/>
  <c r="P5" i="40"/>
  <c r="F17" i="40"/>
  <c r="P17" i="40" s="1"/>
  <c r="Q17" i="40" s="1"/>
  <c r="P18" i="40" l="1"/>
  <c r="Q24" i="40"/>
  <c r="Q26" i="40" s="1"/>
  <c r="Q5" i="40"/>
  <c r="I51" i="49"/>
  <c r="I52" i="49"/>
  <c r="I50" i="49"/>
  <c r="K62" i="49" l="1"/>
  <c r="K63" i="49" s="1"/>
  <c r="K10" i="49" s="1"/>
  <c r="K11" i="49"/>
  <c r="K18" i="49"/>
  <c r="L21" i="49" s="1"/>
  <c r="K31" i="49"/>
  <c r="K12" i="49"/>
  <c r="K19" i="49"/>
  <c r="K25" i="49"/>
  <c r="K32" i="49"/>
  <c r="K40" i="49"/>
  <c r="K46" i="49"/>
  <c r="K13" i="49"/>
  <c r="K20" i="49"/>
  <c r="K26" i="49"/>
  <c r="L27" i="49" s="1"/>
  <c r="K33" i="49"/>
  <c r="K47" i="49"/>
  <c r="L48" i="49" s="1"/>
  <c r="K14" i="49"/>
  <c r="K21" i="49"/>
  <c r="K27" i="49"/>
  <c r="K34" i="49"/>
  <c r="K41" i="49"/>
  <c r="K48" i="49"/>
  <c r="K15" i="49"/>
  <c r="K35" i="49"/>
  <c r="K42" i="49"/>
  <c r="L45" i="49" s="1"/>
  <c r="K36" i="49"/>
  <c r="K43" i="49"/>
  <c r="K44" i="49"/>
  <c r="K22" i="49"/>
  <c r="K9" i="49"/>
  <c r="K23" i="49"/>
  <c r="L24" i="49" s="1"/>
  <c r="K37" i="49"/>
  <c r="K28" i="49"/>
  <c r="K29" i="49"/>
  <c r="L40" i="49" s="1"/>
  <c r="K8" i="49"/>
  <c r="L16" i="49" s="1"/>
  <c r="L50" i="49" s="1"/>
  <c r="K16" i="49"/>
  <c r="I53" i="49"/>
  <c r="K38" i="49" l="1"/>
  <c r="K30" i="49"/>
  <c r="K24" i="49"/>
  <c r="K39" i="49"/>
  <c r="K45" i="49"/>
  <c r="I57" i="49"/>
  <c r="K57" i="49"/>
  <c r="K155" i="54" l="1"/>
  <c r="K159" i="54" l="1"/>
  <c r="K162" i="54" s="1"/>
  <c r="H28" i="36" l="1"/>
  <c r="H45" i="36" s="1"/>
  <c r="H46" i="36" l="1"/>
  <c r="H47" i="36" l="1"/>
  <c r="I58" i="51" l="1"/>
  <c r="L54" i="51" s="1"/>
  <c r="J47" i="36"/>
  <c r="I58" i="49"/>
  <c r="K58" i="49" s="1"/>
  <c r="K58" i="51" l="1"/>
  <c r="I60" i="51"/>
  <c r="L60" i="51" s="1"/>
  <c r="L54" i="49"/>
  <c r="I60" i="49"/>
  <c r="L60"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Tijera Castro</author>
  </authors>
  <commentList>
    <comment ref="A40" authorId="0" shapeId="0" xr:uid="{842B8C15-A711-4CFE-B93A-E24A900AE407}">
      <text>
        <r>
          <rPr>
            <sz val="9"/>
            <color indexed="81"/>
            <rFont val="Tahoma"/>
            <family val="2"/>
          </rPr>
          <t>Consecutivo en la numeración de los items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Gustavo Bien</author>
    <author>Carolina Tijera Castro</author>
  </authors>
  <commentList>
    <comment ref="D16" authorId="0" shapeId="0" xr:uid="{5EB51726-DB9E-46BE-BA21-E73F6886342D}">
      <text>
        <r>
          <rPr>
            <b/>
            <sz val="9"/>
            <color indexed="81"/>
            <rFont val="Tahoma"/>
            <family val="2"/>
          </rPr>
          <t>Gustavo Bien:</t>
        </r>
        <r>
          <rPr>
            <sz val="9"/>
            <color indexed="81"/>
            <rFont val="Tahoma"/>
            <family val="2"/>
          </rPr>
          <t xml:space="preserve">
Se requiere un aux SST</t>
        </r>
      </text>
    </comment>
    <comment ref="A41" authorId="1" shapeId="0" xr:uid="{FDC54577-6865-4848-A0F3-4C4B95D83013}">
      <text>
        <r>
          <rPr>
            <sz val="9"/>
            <color indexed="81"/>
            <rFont val="Tahoma"/>
            <family val="2"/>
          </rPr>
          <t>Consecutivo en la numeración de los items</t>
        </r>
      </text>
    </comment>
  </commentList>
</comments>
</file>

<file path=xl/sharedStrings.xml><?xml version="1.0" encoding="utf-8"?>
<sst xmlns="http://schemas.openxmlformats.org/spreadsheetml/2006/main" count="6203" uniqueCount="2778">
  <si>
    <t>N°</t>
  </si>
  <si>
    <t>DESCRIPCIÓN</t>
  </si>
  <si>
    <t>CANT</t>
  </si>
  <si>
    <t>VALOR MENSUAL</t>
  </si>
  <si>
    <t>DEDICA-CION %</t>
  </si>
  <si>
    <t>PLAZO - MESES</t>
  </si>
  <si>
    <t>VALOR PARCIAL</t>
  </si>
  <si>
    <t xml:space="preserve">PERSONAL PROFESIONAL </t>
  </si>
  <si>
    <t xml:space="preserve">Profesional Director de Obra </t>
  </si>
  <si>
    <t>Profesional del Área Social</t>
  </si>
  <si>
    <t>PERSONAL TÉCNICO NO PROFESIONAL  - OBRA</t>
  </si>
  <si>
    <t xml:space="preserve">Encargado de Campamento </t>
  </si>
  <si>
    <t>GASTOS DE OFICINA CENTRAL</t>
  </si>
  <si>
    <t>Secretaria oficina central</t>
  </si>
  <si>
    <t>Mensajero</t>
  </si>
  <si>
    <t>INSTALACIONES PROVISIONALES</t>
  </si>
  <si>
    <t>SISTEMAS DE CÓMPUTO Y COMUNICACIÓN</t>
  </si>
  <si>
    <t>TRANSPORTE DE PERSONAL</t>
  </si>
  <si>
    <t>Vehículo doble tracción, doble cabina, 2400 CC o superior (modelo 2010 o superior)  tarifa de alquiler tiempo completo, incluye combustible y conductor. Se debe garantizar permanencia de los vehículos durante toda la ejecución del proyecto.</t>
  </si>
  <si>
    <t>VALLA CONTRACTUAL</t>
  </si>
  <si>
    <t>Valla (12X4). Incluye estructura metálica para fijación y soporte</t>
  </si>
  <si>
    <t>GASTOS ANTICIPO</t>
  </si>
  <si>
    <t>SUBTOTAL DE COSTOS DE ADMINISTRACIÓN</t>
  </si>
  <si>
    <t>COSTO DIRECTO DE OBRA</t>
  </si>
  <si>
    <t>ADMINISTRACIÓN</t>
  </si>
  <si>
    <t>UTILIDAD</t>
  </si>
  <si>
    <t>Elaboró:</t>
  </si>
  <si>
    <t>ITEM</t>
  </si>
  <si>
    <t>ACTIVIDAD</t>
  </si>
  <si>
    <t>LONG. (M)</t>
  </si>
  <si>
    <t>ANCHO (M)</t>
  </si>
  <si>
    <t>ALTO (M)</t>
  </si>
  <si>
    <t>CANTIDAD (UND)</t>
  </si>
  <si>
    <t>TOTAL</t>
  </si>
  <si>
    <t>Unidad</t>
  </si>
  <si>
    <t>m3</t>
  </si>
  <si>
    <t>m2</t>
  </si>
  <si>
    <t>día</t>
  </si>
  <si>
    <t>Mejoramiento de la subrasante involucrando suelo existente</t>
  </si>
  <si>
    <t>Suministro, colocación, conformación y compactación de material de la zona para afirmado de vías, no incluye transporte.</t>
  </si>
  <si>
    <t>m3-km</t>
  </si>
  <si>
    <t>kg</t>
  </si>
  <si>
    <t>Excavaciones estructurales varias en material común en seco, incluye entibado. No incluye transporte botada</t>
  </si>
  <si>
    <t xml:space="preserve">Limpieza de obras transversales, incluye acarreo interno de todos los sedimentos, escombros, material vegetal y demás elementos extraños que se encuentren obstruyendo la obra.  </t>
  </si>
  <si>
    <t>Suministro,transporte y colocación de tuberia PVC 36" para alcantarillado</t>
  </si>
  <si>
    <t>GOBERNACIÓN DE ANTIOQUIA</t>
  </si>
  <si>
    <t>UND.</t>
  </si>
  <si>
    <t>CANT.</t>
  </si>
  <si>
    <t>VALOR UNITARIO</t>
  </si>
  <si>
    <t>GRUPO 1 - OBRAS DE EXPLANACIÓN</t>
  </si>
  <si>
    <t>m³</t>
  </si>
  <si>
    <t>m²</t>
  </si>
  <si>
    <t>TOTAL GRUPO 1</t>
  </si>
  <si>
    <t>GRUPO 3 - TRANSPORTE DE MATERIALES</t>
  </si>
  <si>
    <t>m³-km</t>
  </si>
  <si>
    <t>TOTAL GRUPO 3</t>
  </si>
  <si>
    <t>GRUPO 4 - ACERO Y ELEMENTOS METÁLICOS</t>
  </si>
  <si>
    <t>un</t>
  </si>
  <si>
    <t>TOTAL GRUPO 4</t>
  </si>
  <si>
    <t>GRUPO 6 - CONCRETO, MORTEROS Y OBRAS VARIAS</t>
  </si>
  <si>
    <t>Ha</t>
  </si>
  <si>
    <t>TOTAL GRUPO 6</t>
  </si>
  <si>
    <t>GRUPO 8 - PAVIMENTACIÓN CON ASFALTO, PINTURAS, GEOTEXTILES Y NEOPRENOS</t>
  </si>
  <si>
    <t>TOTAL GRUPO 8</t>
  </si>
  <si>
    <t>COSTO BÁSICO</t>
  </si>
  <si>
    <t>VALOR</t>
  </si>
  <si>
    <t xml:space="preserve"> </t>
  </si>
  <si>
    <t>Ancho de via promedio</t>
  </si>
  <si>
    <t>Cantidad de metros a intervenir</t>
  </si>
  <si>
    <t>Rocería, incluye botada y disposición adecuada de material sobrante</t>
  </si>
  <si>
    <t>Limpieza de obras transversales, incluye acarreo interno de todos los sedimentos, escombros, material vegetal y demás elementos extraños que se encuentren obstruyendo la obra.</t>
  </si>
  <si>
    <t xml:space="preserve">suministro, transporte y colocación de Acero de refuerzo fy=420 Mpa (Grado 60). </t>
  </si>
  <si>
    <t xml:space="preserve">Concreto clase F (140 kg/cm2). </t>
  </si>
  <si>
    <t xml:space="preserve">Rocería, incluye botada y disposición adecuada de material sobrante. </t>
  </si>
  <si>
    <t xml:space="preserve">Relleno material filtrante 1 1/2" incluye suministro, transporte y colocación. </t>
  </si>
  <si>
    <t>GRUPO 2 - AFIRMADO, SUB-BASES Y BASES GRANULARES</t>
  </si>
  <si>
    <t>TOTAL GRUPO 2</t>
  </si>
  <si>
    <t>CANTIDADES DE OBRA EN TUBERIAS</t>
  </si>
  <si>
    <t xml:space="preserve">DIAMETRO 24" </t>
  </si>
  <si>
    <t>6.0m</t>
  </si>
  <si>
    <t>7.0m</t>
  </si>
  <si>
    <t>8.0m</t>
  </si>
  <si>
    <t>9.0m</t>
  </si>
  <si>
    <t>10.0m</t>
  </si>
  <si>
    <t>11.0m</t>
  </si>
  <si>
    <t>12.0m</t>
  </si>
  <si>
    <t>6.0m mesa de 0,10</t>
  </si>
  <si>
    <t>7.0m mesa de 0,10</t>
  </si>
  <si>
    <t>cantidad</t>
  </si>
  <si>
    <t>EXCAVACION</t>
  </si>
  <si>
    <t>SOBREPOCETA</t>
  </si>
  <si>
    <t>POCETA</t>
  </si>
  <si>
    <t>BUQUE</t>
  </si>
  <si>
    <t>E/ALETAS</t>
  </si>
  <si>
    <t>LLAVE CABEZOTE</t>
  </si>
  <si>
    <t>LLAVE E/ALETAS</t>
  </si>
  <si>
    <t>DESCOLE</t>
  </si>
  <si>
    <t>TOTAL EXCAVACION</t>
  </si>
  <si>
    <t>C.S. F.Y A.</t>
  </si>
  <si>
    <t>SOLADO POCETA</t>
  </si>
  <si>
    <t>SOLADO BUQUE</t>
  </si>
  <si>
    <t>ATRAQUE</t>
  </si>
  <si>
    <t>SOLADO E/ALETAS</t>
  </si>
  <si>
    <t>TOTAL C.S.F.Y A.</t>
  </si>
  <si>
    <t>C.SIMPLE</t>
  </si>
  <si>
    <t>CABEZOTE SUPERIOR</t>
  </si>
  <si>
    <t>MUROS POCETA</t>
  </si>
  <si>
    <t>GUARDARUEDAS</t>
  </si>
  <si>
    <t>TOTAL C.S.</t>
  </si>
  <si>
    <t>CONCRETO CICLOPEO</t>
  </si>
  <si>
    <t>CABEZOTE INFERIOR</t>
  </si>
  <si>
    <t>ALETAS</t>
  </si>
  <si>
    <t>TOTAL CONCRETO CICLOPEO</t>
  </si>
  <si>
    <t>TUBERIA</t>
  </si>
  <si>
    <t>SUPUESTOS</t>
  </si>
  <si>
    <t>Atraque al tercio</t>
  </si>
  <si>
    <t xml:space="preserve">longitud aletas = 1.20 </t>
  </si>
  <si>
    <t xml:space="preserve">altura aletas= 1.80 </t>
  </si>
  <si>
    <t xml:space="preserve">altura cabezote inf.= 2.0 </t>
  </si>
  <si>
    <t xml:space="preserve">altura cab. Sup.= 1.80 </t>
  </si>
  <si>
    <t>9.0 M.</t>
  </si>
  <si>
    <t xml:space="preserve">DIAMETRO 36" </t>
  </si>
  <si>
    <t>A RAS PISO</t>
  </si>
  <si>
    <t>TUBERIA 36"</t>
  </si>
  <si>
    <t>longitud aletas = 1.80</t>
  </si>
  <si>
    <t>altura aletas=  2.0</t>
  </si>
  <si>
    <t>altura cab. Sup.= 2.0</t>
  </si>
  <si>
    <t>Profesional Residente de obra</t>
  </si>
  <si>
    <t xml:space="preserve">Tecnologo de obras civiles </t>
  </si>
  <si>
    <t>Tecnólogo SISO</t>
  </si>
  <si>
    <r>
      <t xml:space="preserve">Gastos de Viaje Director </t>
    </r>
    <r>
      <rPr>
        <sz val="12"/>
        <color rgb="FFFF0000"/>
        <rFont val="Arial"/>
        <family val="2"/>
      </rPr>
      <t>*</t>
    </r>
  </si>
  <si>
    <r>
      <t xml:space="preserve">Gastos de Viaje Residente </t>
    </r>
    <r>
      <rPr>
        <sz val="12"/>
        <color rgb="FFFF0000"/>
        <rFont val="Arial"/>
        <family val="2"/>
      </rPr>
      <t>*</t>
    </r>
  </si>
  <si>
    <r>
      <t xml:space="preserve">Gastos de Viaje Social </t>
    </r>
    <r>
      <rPr>
        <sz val="12"/>
        <color rgb="FFFF0000"/>
        <rFont val="Arial"/>
        <family val="2"/>
      </rPr>
      <t>*</t>
    </r>
  </si>
  <si>
    <r>
      <t xml:space="preserve">Gastos de Viaje Tecnólogo obras civiles </t>
    </r>
    <r>
      <rPr>
        <sz val="12"/>
        <color rgb="FFFF0000"/>
        <rFont val="Arial"/>
        <family val="2"/>
      </rPr>
      <t>*</t>
    </r>
  </si>
  <si>
    <r>
      <t xml:space="preserve">Gastos de Viaje Tecnólogo SISO </t>
    </r>
    <r>
      <rPr>
        <sz val="12"/>
        <color rgb="FFFF0000"/>
        <rFont val="Arial"/>
        <family val="2"/>
      </rPr>
      <t>*</t>
    </r>
  </si>
  <si>
    <t xml:space="preserve">Moto Alquiler modelo 2010 o superior  - tarifa de alquiler </t>
  </si>
  <si>
    <t>NOTAS:</t>
  </si>
  <si>
    <t>* Solo se pagaran los Gastos de viaje causados dentro de la zona de intervención del proyecto</t>
  </si>
  <si>
    <t>Los Valores subrayados"Estimados" son inmodificables, corresponden a montos estimados  con los cuales se atenderán las actividades correspondientes.</t>
  </si>
  <si>
    <t>El valor de tarifa mensual corresponde a la base de datos de la Secretaría de Infraestructura Fisica</t>
  </si>
  <si>
    <t>EL CONTRATISTA asumirá por su cuenta todos los tributos (impuestos, tasas, contribuciones, contribuciones especiales, estampillas), cuando la ley lo señale y demás que estén dentro de los elementos de la obligación tributaria y acatando  las directrices dadas  mediante concepto  3397 de 22 de enero de 2014, de la Dirección de Impuestos y Aduanas Nacionales – DIAN- y las del comité de Orientación y Seguimiento en Contratación del Departamento de Antioquia, conservando el derecho el contratista de aplicar la deducibilidad de impuestos enunciados en   Artículo 107 y 115 del Estatuto Tributario.</t>
  </si>
  <si>
    <t xml:space="preserve">SANTIAGO MARIN DIAZ </t>
  </si>
  <si>
    <t>Aprobó</t>
  </si>
  <si>
    <t>LONGITUD A INTERVENIR:</t>
  </si>
  <si>
    <t>Concreto clase D (Muros, disipadores, aletas 210 kg/cm2)</t>
  </si>
  <si>
    <t>Relleno material filtrante 1 1/2"  incluye Suministro, Transporte y Colocación</t>
  </si>
  <si>
    <t>Suministro, transporte y colocación de Tubería PVC 36" para alcantarillado</t>
  </si>
  <si>
    <t>SECRETARÍA DE INFRAESTRUCTURA FÍSICA</t>
  </si>
  <si>
    <t>SAN JERÓNIMO – POLEAL – SAN PEDRO DE LOS MILAGROS</t>
  </si>
  <si>
    <t>CRONOGRAMA  DE ACTIVIDADES</t>
  </si>
  <si>
    <t>FECHA:</t>
  </si>
  <si>
    <t>JUNIO 2017</t>
  </si>
  <si>
    <t>DESCRIPCION</t>
  </si>
  <si>
    <t>SEMANAS</t>
  </si>
  <si>
    <t>PLAZO: 5 MESES</t>
  </si>
  <si>
    <t xml:space="preserve">CONTRATISTA </t>
  </si>
  <si>
    <t>PROYECTO APLICACIÓN DE TRATAMIENTO SUPERFICIAL PARA EL MANTENIMIENTO DE VÍAS DE LA RED VIAL SECUNDARIA EN ANTIOQUIA</t>
  </si>
  <si>
    <t>Lleno manual compactado con material de la excavación</t>
  </si>
  <si>
    <t>Ing. Civil - Mat. Prof. 05202-235010 Ant</t>
  </si>
  <si>
    <t>Suministro transporte y colocación de Acero de refuerzo fy=420 Mpa (Grado 60)</t>
  </si>
  <si>
    <t xml:space="preserve">TOTAL DEL CONTRATO </t>
  </si>
  <si>
    <t>TOTAL DEL CONTRATO</t>
  </si>
  <si>
    <t>Profesional Universitario</t>
  </si>
  <si>
    <t>LUIS EDUARDO TOBON CARDONA</t>
  </si>
  <si>
    <t xml:space="preserve">Director de planeacion </t>
  </si>
  <si>
    <t>SECRETARIA DE INFRAESTRUCTURA</t>
  </si>
  <si>
    <t>Concreto clase D (Muros, disipadores, aletas 210 kg/cm2) cuneta</t>
  </si>
  <si>
    <t xml:space="preserve">PRESTAC. SOCIALES </t>
  </si>
  <si>
    <t>CANTIDADES DE OBRA</t>
  </si>
  <si>
    <t>Numero de alcantarillarde 36"</t>
  </si>
  <si>
    <t>via secundaria o terciaria</t>
  </si>
  <si>
    <t>porcentaje de longitud de filtros y cunetas</t>
  </si>
  <si>
    <t xml:space="preserve">Alcantarillas a demoler </t>
  </si>
  <si>
    <t xml:space="preserve">Limpieza de obras transversales existente </t>
  </si>
  <si>
    <t xml:space="preserve">LUIS EDUARDO TOBON CARDONA </t>
  </si>
  <si>
    <t>ADMINISTRACION</t>
  </si>
  <si>
    <t xml:space="preserve">metros a intervenir </t>
  </si>
  <si>
    <t>UNIDAD</t>
  </si>
  <si>
    <t>CANTIDAD</t>
  </si>
  <si>
    <t>Barricadas con franjas reflectivas de 1,5x2,0m</t>
  </si>
  <si>
    <t>Maletin o barrera de contencion vial de 2m x 1m</t>
  </si>
  <si>
    <t>Conos de 0,9 y dos franjas refrectivas tipo IV diamante.</t>
  </si>
  <si>
    <t xml:space="preserve">Caneca reflectiva plastica </t>
  </si>
  <si>
    <t xml:space="preserve">Resalto Vial reductor de velocidad en caucho </t>
  </si>
  <si>
    <t xml:space="preserve">Paleta de pare y siga </t>
  </si>
  <si>
    <t>par</t>
  </si>
  <si>
    <t xml:space="preserve">INVERSIÓN  AMBIENTAL, SST Y SOCIAL </t>
  </si>
  <si>
    <t>OBSERVACIONES</t>
  </si>
  <si>
    <t>Un</t>
  </si>
  <si>
    <t>m</t>
  </si>
  <si>
    <t>mes</t>
  </si>
  <si>
    <t>GRUPO 1 - OBRAS PRELIMINARES</t>
  </si>
  <si>
    <t>GRUPO 3 - MOVIMIENTO DE TIERRA Y MATERIALES</t>
  </si>
  <si>
    <t xml:space="preserve">PLAN DE MANEJO AMBIENTAL </t>
  </si>
  <si>
    <t xml:space="preserve">PLAN DE MANEJO DE TRANSITO </t>
  </si>
  <si>
    <t>Excavaciones Estruct. varias en material común en seco, incluye entibado. No incluye transporte botada.</t>
  </si>
  <si>
    <t>6,100</t>
  </si>
  <si>
    <t>Concreto de 21 MPA para cunetas</t>
  </si>
  <si>
    <t>Suministro, transporte e Instalcion de Geotextil NT 2500 o Similar</t>
  </si>
  <si>
    <t>Tuberia</t>
  </si>
  <si>
    <t>Pocetas</t>
  </si>
  <si>
    <t>Descoles</t>
  </si>
  <si>
    <t>GRUPO 12 -  SEÑALIZACION</t>
  </si>
  <si>
    <t xml:space="preserve">GASTOS BANCARIOS </t>
  </si>
  <si>
    <t>Transacciones virtuales, chequeras, etc.</t>
  </si>
  <si>
    <t xml:space="preserve">GASTOS DE LEGALIZACION DE CONTRATOS </t>
  </si>
  <si>
    <t>Pólizas</t>
  </si>
  <si>
    <t xml:space="preserve">OTROS COSTOS INDIRECTOS </t>
  </si>
  <si>
    <t>Estampilla prohospitalaria 1%</t>
  </si>
  <si>
    <t>Estampilla propolitecnico JIC  4/1000</t>
  </si>
  <si>
    <t>Impuesto de contribucion especia 5%</t>
  </si>
  <si>
    <t>1 juego de tres canecas o recipientes de 5 galones (para campamento y frente de obra)  Incluye IVA</t>
  </si>
  <si>
    <t>Bolsas polietileno alta densidad (paquete 100 unidades de  100 x 100). Incluye IVA</t>
  </si>
  <si>
    <t>rollo</t>
  </si>
  <si>
    <t>Camilla Emergencia Polietileno 185x45cm (incluye IVA)</t>
  </si>
  <si>
    <t xml:space="preserve">Plan de manejo ambiental </t>
  </si>
  <si>
    <t xml:space="preserve">Plan de manejo de transito </t>
  </si>
  <si>
    <t>PRESUPUESTO DE OBRA</t>
  </si>
  <si>
    <t xml:space="preserve">Exámenes pre-ocupacionales de ingreso </t>
  </si>
  <si>
    <t>GOBERNACION DE ANTIOQUIA</t>
  </si>
  <si>
    <t>SECRETARIA DE INFRAESTRUCTURA FISICA</t>
  </si>
  <si>
    <t>1.13</t>
  </si>
  <si>
    <t>1.17</t>
  </si>
  <si>
    <t>2.1</t>
  </si>
  <si>
    <t>3.4</t>
  </si>
  <si>
    <t>4.1</t>
  </si>
  <si>
    <t>pocetas</t>
  </si>
  <si>
    <t>descole</t>
  </si>
  <si>
    <t>und</t>
  </si>
  <si>
    <t>6.2</t>
  </si>
  <si>
    <t>filtro</t>
  </si>
  <si>
    <t>6.25</t>
  </si>
  <si>
    <t>6.28</t>
  </si>
  <si>
    <t>descoles</t>
  </si>
  <si>
    <t xml:space="preserve">tubo </t>
  </si>
  <si>
    <t>6.41</t>
  </si>
  <si>
    <t>6.42</t>
  </si>
  <si>
    <t>6.44</t>
  </si>
  <si>
    <t>6.71</t>
  </si>
  <si>
    <t xml:space="preserve">Línea de demarcación con pintura acrílica en frío. </t>
  </si>
  <si>
    <t xml:space="preserve">espesor de paviemento </t>
  </si>
  <si>
    <t>Longitud de box-coulvert</t>
  </si>
  <si>
    <t>ancho hidrahulico de box</t>
  </si>
  <si>
    <t>12,8</t>
  </si>
  <si>
    <t>Suministro, transporte e instalación de señal vertical de 75 cm x 75 cm en lámina galvanizada calibre 16, reflectivo tipo IX, estructura metálica tipo pedestal compuesta por un paral en ángulo de 2"x2"x1/4" y brazo en ángulo de 2"x2"x1/8".</t>
  </si>
  <si>
    <t>tuberia</t>
  </si>
  <si>
    <t>ÍTEM</t>
  </si>
  <si>
    <t xml:space="preserve">CANTIDAD </t>
  </si>
  <si>
    <t>SUELDO O TARIFA MENSUAL</t>
  </si>
  <si>
    <t>DEDICACIÓN MENSUAL  (%)</t>
  </si>
  <si>
    <t>DURACIÓN (meses)</t>
  </si>
  <si>
    <t>VALOR PARCIAL ($)</t>
  </si>
  <si>
    <t>A</t>
  </si>
  <si>
    <t>COSTOS DIRECTOS DE PERSONAL</t>
  </si>
  <si>
    <t>Personal Profesional:</t>
  </si>
  <si>
    <t>Director de Interventoría</t>
  </si>
  <si>
    <t>Persona</t>
  </si>
  <si>
    <t xml:space="preserve">Profesional Residente de Interventoría </t>
  </si>
  <si>
    <t xml:space="preserve">Profesional Social </t>
  </si>
  <si>
    <t xml:space="preserve">Tecnólogo en Construcciones Civiles </t>
  </si>
  <si>
    <t>Personal Técnico No Profesional:</t>
  </si>
  <si>
    <t>Secretaria</t>
  </si>
  <si>
    <t>SUBTOTAL COSTOS DE PERSONAL</t>
  </si>
  <si>
    <t>Factor Multiplicador  (FM = )</t>
  </si>
  <si>
    <t xml:space="preserve">COSTOS DE PERSONAL CON FM </t>
  </si>
  <si>
    <t>2.3</t>
  </si>
  <si>
    <t>Prima de localización para personal en obra</t>
  </si>
  <si>
    <t>2.6</t>
  </si>
  <si>
    <t>2.8</t>
  </si>
  <si>
    <t>TOTAL COSTOS DIRECTOS DE PERSONAL (A)</t>
  </si>
  <si>
    <t>B</t>
  </si>
  <si>
    <t>OTROS COSTOS DIRECTOS</t>
  </si>
  <si>
    <t>Gastos de transporte, Alquiler de Equipo y Otros:</t>
  </si>
  <si>
    <t>DEDICACION</t>
  </si>
  <si>
    <t>MESES</t>
  </si>
  <si>
    <t>VALOR TOTAL</t>
  </si>
  <si>
    <t>unidad</t>
  </si>
  <si>
    <t xml:space="preserve">Moto Alquiler modelo 2015 o superior  - tarifa de alquiler </t>
  </si>
  <si>
    <t>Comisión de Topografía, (incluye personal y equipo).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t>
  </si>
  <si>
    <t>Día-mes</t>
  </si>
  <si>
    <t>Ensayos de laboratorio:  Límites de Atterberg, granulometría, CBR, compresión simple, entre otros que se soliciten por parte de la Entidad. (Se pagan contra factura y resultados)</t>
  </si>
  <si>
    <t>Granulometría por tamizado con lavado sobre tamiz No 200</t>
  </si>
  <si>
    <t>Desgaste en la máquina de los ángeles en seco a 100, 500 o 1000 rev</t>
  </si>
  <si>
    <t>CBR laboratorio remodelado y sumergido suelos granulares (no inlcuye proctor)</t>
  </si>
  <si>
    <t>Diseños de mezclas de concreto con ensayos dos agregados</t>
  </si>
  <si>
    <t>Resistencia a la compresión de cilindros de concreto (método normal)</t>
  </si>
  <si>
    <t>Elaboración de briquetas Marshal:  densidad, estabilidad y flujo</t>
  </si>
  <si>
    <t>SUBTOTAL OTROS COSTOS DIRECTOS (B)</t>
  </si>
  <si>
    <t>VALOR BÁSICO (A + B)</t>
  </si>
  <si>
    <t>IVA (19%)</t>
  </si>
  <si>
    <t>VALOR TOTAL DE LA INTERVENTORÍA</t>
  </si>
  <si>
    <t>OBSERVACIONES:</t>
  </si>
  <si>
    <r>
      <rPr>
        <b/>
        <sz val="10"/>
        <rFont val="Arial"/>
        <family val="2"/>
      </rPr>
      <t>1</t>
    </r>
    <r>
      <rPr>
        <sz val="10"/>
        <rFont val="Arial"/>
        <family val="2"/>
      </rPr>
      <t>.   Los costos de personal se reembolsarán según la dedicación efectiva que hubiere tenido en la ejecución de los trabajos</t>
    </r>
  </si>
  <si>
    <r>
      <rPr>
        <b/>
        <sz val="10"/>
        <rFont val="Arial"/>
        <family val="2"/>
      </rPr>
      <t>2</t>
    </r>
    <r>
      <rPr>
        <sz val="10"/>
        <rFont val="Arial"/>
        <family val="2"/>
      </rPr>
      <t>.   Para la determinación de las tarifas unitarias correspondientes a "OTROS COSTOS DIRECTOS", se entiende que el oferente incluyó todas las variables que inciden en su cálculo y además el porcentaje de honorarios que haya establecido dentro de su Factor Multiplicador.</t>
    </r>
  </si>
  <si>
    <r>
      <rPr>
        <b/>
        <sz val="10"/>
        <rFont val="Arial"/>
        <family val="2"/>
      </rPr>
      <t xml:space="preserve">3.   </t>
    </r>
    <r>
      <rPr>
        <sz val="10"/>
        <rFont val="Arial"/>
        <family val="2"/>
      </rPr>
      <t xml:space="preserve">El valor a pagar por  "Provisión de horas extras del Tecnólogo", se pagarán, de acuerdo con lo estipulado en el respectivo ítem. </t>
    </r>
  </si>
  <si>
    <r>
      <rPr>
        <b/>
        <sz val="10"/>
        <rFont val="Arial"/>
        <family val="2"/>
      </rPr>
      <t>4.</t>
    </r>
    <r>
      <rPr>
        <sz val="10"/>
        <rFont val="Arial"/>
        <family val="2"/>
      </rPr>
      <t xml:space="preserve">   El valor a pagar por  "Gastos de Alojamiento, transporte  y alimentación" corresponden a montos estimados  con los cuales se atenderán los gastos descritos del personal profesional y técnico, las cuales se reembolsarán según su costo real, previa presentación de la factura. En todo caso solo se reconocerá hasta el valor establecido en el presente formulario.  Solo se pagaran los Gastos de viaje causados dentro de la zona de intervención del proyecto.</t>
    </r>
  </si>
  <si>
    <t>1 juego de tres recipientes o canecas de 55 galones  Incluye IVA</t>
  </si>
  <si>
    <t xml:space="preserve">Disposición de residuos peligrosos y especiales con empresas certificadas </t>
  </si>
  <si>
    <t>Chalecos para  ingenieros, residentes y  tecnólogos. Incluye IVA</t>
  </si>
  <si>
    <t>TOTAL INTERVENTORIA</t>
  </si>
  <si>
    <t xml:space="preserve">DEPOSITO </t>
  </si>
  <si>
    <t>CASCOS</t>
  </si>
  <si>
    <t>CHALECOS</t>
  </si>
  <si>
    <t>Botas</t>
  </si>
  <si>
    <t>Camisas</t>
  </si>
  <si>
    <t>Gafas</t>
  </si>
  <si>
    <t>GRUPO</t>
  </si>
  <si>
    <t>VALOR PRESUPUESTADO (COSTO DIRECTO)</t>
  </si>
  <si>
    <t>VALOR POR AU Y OTROS GASTOS</t>
  </si>
  <si>
    <t>MANO DE OBRA CALIFICADA</t>
  </si>
  <si>
    <t>MANO DE OBRA NO CALIFICADA</t>
  </si>
  <si>
    <t>TRANSPORTE</t>
  </si>
  <si>
    <t>MATERIALES</t>
  </si>
  <si>
    <t>MAQUINARIA Y EQUIPO</t>
  </si>
  <si>
    <t>REALIZAR OBRAS PRELIMINARES</t>
  </si>
  <si>
    <t>REALIZAR AFIRMADO, SUB-BASES Y BASES GRANULARES</t>
  </si>
  <si>
    <t>REALIZAR MOVIMIENTO DE TIERRA Y MATERIALES</t>
  </si>
  <si>
    <t>INSTALACION DE ACERO Y ELEMENTOS METÁLICOS</t>
  </si>
  <si>
    <t>REALIZAR OBRAS DE CONCRETO, MORTEROS Y OBRAS VARIAS</t>
  </si>
  <si>
    <t xml:space="preserve">INSTALACION DE SEÑALIZACION </t>
  </si>
  <si>
    <t>REALIZAR INTERVENTORÍA</t>
  </si>
  <si>
    <t>GRUPO 8 -  GEOTEXTILES Y PAVIMENTOS</t>
  </si>
  <si>
    <t xml:space="preserve">INSTALACION DE GEOTEXTILES Y PAVIMENTOS </t>
  </si>
  <si>
    <t xml:space="preserve"> VIA SOFIA - YOLOMBO</t>
  </si>
  <si>
    <t>nivelacion de via</t>
  </si>
  <si>
    <t>canales rectangulares</t>
  </si>
  <si>
    <t>Capacitaciones personal de obra. Incluye material plegables y didáctico</t>
  </si>
  <si>
    <t>Tela verde zarán de h=2,50 y estacones redondos a cada 1,50 m</t>
  </si>
  <si>
    <t xml:space="preserve">Teleras 1,35m x 0,90 m </t>
  </si>
  <si>
    <t>Alquiler de baño portátil con 2 limpiezas  por semana (incluye suministro, transporte y mantenienimiento. Atiende a 15 personas)</t>
  </si>
  <si>
    <t xml:space="preserve">Botiquín cruz roja de primeros auxilios ref. 115 en lona </t>
  </si>
  <si>
    <t xml:space="preserve">Chalecos reflectivos sencillos. </t>
  </si>
  <si>
    <t xml:space="preserve">Chalecos reflectivos para bandereros. </t>
  </si>
  <si>
    <t>Botas de seguridad con puntera</t>
  </si>
  <si>
    <t>Capas plásticas.</t>
  </si>
  <si>
    <t xml:space="preserve">Casco de seguridad dieléctrico amarillo. </t>
  </si>
  <si>
    <t>Casco de seguridad dielécrtico blanco tipo ingeniero</t>
  </si>
  <si>
    <t>Barbuquejos</t>
  </si>
  <si>
    <t xml:space="preserve">Gafas de seguridad. </t>
  </si>
  <si>
    <t xml:space="preserve">Guantes carnaza. </t>
  </si>
  <si>
    <t>Lona para vehículo (volqueta o camión) de 1,50 x 0,80 m, impresión injekt resistente a la intemperie</t>
  </si>
  <si>
    <t xml:space="preserve">Carné personal. </t>
  </si>
  <si>
    <t xml:space="preserve">Productos de litografia: afiches, volantes, plegables, formatos.   </t>
  </si>
  <si>
    <t>Buzón PQRS en acrílico según diseño suministrado por la entidad (0,35m*0,45m)</t>
  </si>
  <si>
    <t xml:space="preserve">Reuniones, talleres informativos y de socialización con la comunidad afectada por el proyecto. Inicio, avance y fin de obra. Incluye logística y refrigerios. </t>
  </si>
  <si>
    <t>Ancho (m)</t>
  </si>
  <si>
    <t>Espesor (m)</t>
  </si>
  <si>
    <t>Long. (m)</t>
  </si>
  <si>
    <t>8.5</t>
  </si>
  <si>
    <t xml:space="preserve">Suministro, transporte e instalación de Geodrén circular, tubería de 4", incluye Geotextil NT 2500 </t>
  </si>
  <si>
    <t>CARACTERIZACION VIAL</t>
  </si>
  <si>
    <t>1.18</t>
  </si>
  <si>
    <t>Demolición de estructuras (Concreto reforzado) , incluye botada de material sobrante.</t>
  </si>
  <si>
    <t>6.46</t>
  </si>
  <si>
    <t>Ancho(m)</t>
  </si>
  <si>
    <t>Espesor(m)</t>
  </si>
  <si>
    <t>Señales verticales según manual de señalizacion vial, 75*75</t>
  </si>
  <si>
    <t>Ver anexo señalización</t>
  </si>
  <si>
    <t>8.15</t>
  </si>
  <si>
    <t>6.100</t>
  </si>
  <si>
    <t>12.8</t>
  </si>
  <si>
    <t>estabilización</t>
  </si>
  <si>
    <t>afirmado</t>
  </si>
  <si>
    <t>Transporte</t>
  </si>
  <si>
    <t>TRAMO 1</t>
  </si>
  <si>
    <t>Mezcla</t>
  </si>
  <si>
    <t>6 cm y 20 cm</t>
  </si>
  <si>
    <t>GRAN TOTAL</t>
  </si>
  <si>
    <t>7 cm y 20 cm</t>
  </si>
  <si>
    <t>8 cm y 18 cm</t>
  </si>
  <si>
    <t>Suministro, colocación, conformación y compactación de Base, no incluye transporte</t>
  </si>
  <si>
    <t>8.28.2</t>
  </si>
  <si>
    <t>Suministro, colocación, conformación y compactación de Base.  No Incluye transporte.</t>
  </si>
  <si>
    <t>Suministro, transporte e instalación de señal vertical de 75 cm x 75 cm en lámina galvanizada calibre 16, reflectivo tipo XI, estructura metálica tipo pedestal compuesta por un paral en ángulo de 2"x2"x1/4" y brazo en ángulo de 2"x2"x1/8".</t>
  </si>
  <si>
    <t>Especialista en Geotecnia vial y pavimentos</t>
  </si>
  <si>
    <t>Gastos especialista</t>
  </si>
  <si>
    <t>2.2</t>
  </si>
  <si>
    <t>Brigadista</t>
  </si>
  <si>
    <t>ENSAYOS DE LABORATORIO</t>
  </si>
  <si>
    <t>Partículas Deleznables</t>
  </si>
  <si>
    <t>Proctor Modificado</t>
  </si>
  <si>
    <t>Contenido de asfalto</t>
  </si>
  <si>
    <t>La vía discurre sobre una zona con presencia de fuentes de aguas permanentes y algunas estacionarias, lo que evidencia que se presenten humedades en la banca de la carretera por el manejo de las mismas, para lo cual al ser intervenida la vía, habrá Aalgunos afloramientos  que deberán ser considerados en las excavaciones a realizar. Particularmente con el apique No. 15 (K3+600 aledaño a OB42) se encontró el nivel freatico a 1,5m, debido a la presencia de una fuente permanente de agua, la que está mal encausada. Con la intervención de la obra existente se abate el NF, evitando la afectación sobre la estructura de drenaje y sobre la estructura de la vía.</t>
  </si>
  <si>
    <t>Item agrupa todos los materiales y escombros o residuos de obra producto de las excavaciones que se realicen durante la intervención de la vía, correspondientes a materiales comúnes, estructuras, etc.</t>
  </si>
  <si>
    <t>La capa superficial se escarifica, con el fin de sacar los sobretamaños y disponer del material restante para ser integrado al afirmado que será depositado, logrando con ello uniformidad en la subrasante, con el debido mejoramiento</t>
  </si>
  <si>
    <t>Transporte de materiales provenientes de la excavación de la explanación, canales, préstamos y materiales de  afirmados, subbases, bases y mezclas asfálticas para distancias mayores de tres mil metros (3,000 m) . Para material provenientes de escavaciones, se medira en estado original y para afirmados, subbases, bases y mezclas asfalticas en estado compacto.</t>
  </si>
  <si>
    <t>Las estructuras de concreto, excepto las cunetas requieren de refuerzo, de acuerdo a los diseños tipo de INVIAS</t>
  </si>
  <si>
    <t>El concreto asfáltico debe cumplir con las Normas que le sean aplicables durante todo el proceso de fabricación, calidad de los materiales constituyente, transporte al sitio de las obras, equipo de colocación o extendido de la carpeta y terminado de la superficie de rodadura.</t>
  </si>
  <si>
    <t xml:space="preserve">“MEJORAMIENTO LA VIA SOFIA-YOLOMBO EN LA SUBREGIÓN DEL DEPARTAMENTO DE ANTIOQUIA” </t>
  </si>
  <si>
    <t>1.29</t>
  </si>
  <si>
    <t>Descapote terreno natural incluye transporte y bote de material</t>
  </si>
  <si>
    <t xml:space="preserve">Las zonas laterales de la calzada de circulación actual esta contaminada con materiales de arrastre y por finos producto de la misma, los cuales se van depositando en las cunetas en tierra, los que se deben retirar para darle el ancho necesario a la nueva estructura del pavimento. En los primeros 1000 metros, la actividad se hará en 1,3 m (T1) del lado izquierdo en el sentido del abscisado, en el siguiente tramo (t2), por el mismo lado se descapotará 1,1 m, en el T3 será de 0,8 y en el T4 es de 0,8 m por el lado derecho de la vía . El espesor es de 25 cm de profundidad </t>
  </si>
  <si>
    <t>Tramo 2. Km 1+000 al Km 3+000</t>
  </si>
  <si>
    <t>Tramo 3. Km 3+000 al Km 5+000</t>
  </si>
  <si>
    <t>Tramo 4. Km 5+000 al Km 6+300</t>
  </si>
  <si>
    <t>La vía actualmente presenta algunos afloramientos de la matriz de roca, la cúal debe ser removida, para evitar el efecto punzonamiento en la futura estructura del pavimento. En el documento de diagnóstico se señalan los sitios donde se aprecian dichos afloramientos.</t>
  </si>
  <si>
    <t>canal rectangular</t>
  </si>
  <si>
    <t>Ver diseño de estructura de pavimento</t>
  </si>
  <si>
    <t>MEJORAMIENTO DE LA VÍA SOFÍA - YOLOMBÓ DE LA SUBREGIÓN NORDESTE DEL DEPARTAMENTO DE ANTIOQUIA</t>
  </si>
  <si>
    <t>SEÑALIZACIÓN VERTICAL</t>
  </si>
  <si>
    <t>CÓDIGO:</t>
  </si>
  <si>
    <t>62AN23</t>
  </si>
  <si>
    <t>NOMBRE VÍA:</t>
  </si>
  <si>
    <t>SOFÍA - YOLOMBÓ</t>
  </si>
  <si>
    <t>SUBREGIÓN:</t>
  </si>
  <si>
    <t>NORDESTE</t>
  </si>
  <si>
    <t>MUNICIPIO:</t>
  </si>
  <si>
    <t>YOLOMBÓ</t>
  </si>
  <si>
    <t>L_Via</t>
  </si>
  <si>
    <t>TipoSeñal_</t>
  </si>
  <si>
    <t>Cod_Señal</t>
  </si>
  <si>
    <t>Msj_Señal</t>
  </si>
  <si>
    <t>Act</t>
  </si>
  <si>
    <t>D</t>
  </si>
  <si>
    <t>SP</t>
  </si>
  <si>
    <t>04</t>
  </si>
  <si>
    <t>N</t>
  </si>
  <si>
    <t>36</t>
  </si>
  <si>
    <t>COORDENADA_X</t>
  </si>
  <si>
    <t>COORDENADA Y</t>
  </si>
  <si>
    <t>ABSCISA</t>
  </si>
  <si>
    <t>I</t>
  </si>
  <si>
    <t>03</t>
  </si>
  <si>
    <t>SR</t>
  </si>
  <si>
    <t>30</t>
  </si>
  <si>
    <t>20</t>
  </si>
  <si>
    <t>47</t>
  </si>
  <si>
    <t>07</t>
  </si>
  <si>
    <t>10</t>
  </si>
  <si>
    <t>08</t>
  </si>
  <si>
    <t>02</t>
  </si>
  <si>
    <t>01</t>
  </si>
  <si>
    <t>09</t>
  </si>
  <si>
    <t>72</t>
  </si>
  <si>
    <t>71</t>
  </si>
  <si>
    <t>05</t>
  </si>
  <si>
    <t>06</t>
  </si>
  <si>
    <t>Total</t>
  </si>
  <si>
    <t>Ver plano implantación de filtros</t>
  </si>
  <si>
    <t>Ver Informe hidrológico e hidráulico.</t>
  </si>
  <si>
    <t>cantidad (UND)</t>
  </si>
  <si>
    <t>Altura (m)</t>
  </si>
  <si>
    <t>Ver diagnóstico</t>
  </si>
  <si>
    <t>Distancia a la cantera mas cercana que cumple con todos los requerimientos ambientales.  Ver planos de localización de fuentes de materiales.</t>
  </si>
  <si>
    <t>Distancia a la zona de depósito mas cercana autorizada.  Ver PMA</t>
  </si>
  <si>
    <t>La vía se sectoriza en 4 tramos homogéneos, con el fin de optimizar la estructura del pavimento .  Ver Diseño de la Estructra del pavimento.</t>
  </si>
  <si>
    <t>Ver Diseño de la estructura del pavimento.</t>
  </si>
  <si>
    <t>Cantidad (m3)</t>
  </si>
  <si>
    <t>Distancia(km)</t>
  </si>
  <si>
    <t>Longitud (m)</t>
  </si>
  <si>
    <t>Profundidad (m)</t>
  </si>
  <si>
    <t>Cantidad (UND)</t>
  </si>
  <si>
    <t>m3/m</t>
  </si>
  <si>
    <t>IMPREVISTOS</t>
  </si>
  <si>
    <t>SUBTOTAL A.I.U.</t>
  </si>
  <si>
    <t>TOTAL PROYECTO</t>
  </si>
  <si>
    <t>TOTAL GRUPO 12</t>
  </si>
  <si>
    <t>Estampilla Universidad de Antioquia</t>
  </si>
  <si>
    <t>Industria y comercio</t>
  </si>
  <si>
    <t>ESPECIFICACION</t>
  </si>
  <si>
    <t>PART. DEPARTAMENTO</t>
  </si>
  <si>
    <t>INVIAS</t>
  </si>
  <si>
    <t>200</t>
  </si>
  <si>
    <t>310</t>
  </si>
  <si>
    <t>311</t>
  </si>
  <si>
    <t>Transporte de materiales proveniente de la excavación de la explanación, canales, prestamos y material de afirmado, sub-base, base y mezcla asfáltica para distancias mayores de tres mil metros (3000). Material compacto.</t>
  </si>
  <si>
    <t>330</t>
  </si>
  <si>
    <t>640</t>
  </si>
  <si>
    <t>630-671</t>
  </si>
  <si>
    <t>420-450</t>
  </si>
  <si>
    <t>DARIO MOTOA FALLA</t>
  </si>
  <si>
    <t>Matrícula No 17202-19898-CDS</t>
  </si>
  <si>
    <t>710</t>
  </si>
  <si>
    <t>Planeación SIF</t>
  </si>
  <si>
    <t>PLAN DE MANEJO DE TRANSITO</t>
  </si>
  <si>
    <t>PLAN DE MANEJO AMBIENTAL</t>
  </si>
  <si>
    <t>TOTAL DE LA OBRA</t>
  </si>
  <si>
    <t>Tramite de permiso de Ocupación de Cauce (Evaluación, contro y seguimiento, considerando un mismo expediente)</t>
  </si>
  <si>
    <t xml:space="preserve">Bolsas polietileno alta densidad (paquete 100 unidades de  24x24) </t>
  </si>
  <si>
    <t xml:space="preserve">Balizas con bandas reflectivas. </t>
  </si>
  <si>
    <t xml:space="preserve">Cinta Señalización de 500 m , color naranja - blanco o amarillo- negro, . </t>
  </si>
  <si>
    <t xml:space="preserve">Humectación de vía/áreas de trabajo para control de material particulado </t>
  </si>
  <si>
    <t>Construcción de lavadero de llantas</t>
  </si>
  <si>
    <t xml:space="preserve">Plástico negro polietileno de grueso calibre,  (150 m, calibre 3.5 ancho de 3 m). </t>
  </si>
  <si>
    <t xml:space="preserve">Kit de emergencia para derrames </t>
  </si>
  <si>
    <t xml:space="preserve">Señales de campamento - avisos en polietileno de 30 x 50 cm   </t>
  </si>
  <si>
    <t xml:space="preserve">Extintor ABC 20 LB </t>
  </si>
  <si>
    <t>Protector Auditivo silicona de inserción reutilizable (27db)</t>
  </si>
  <si>
    <t>Mascarilla 3M 8210V con válvula particulas tóxicas</t>
  </si>
  <si>
    <t xml:space="preserve">Guante látex multiflex </t>
  </si>
  <si>
    <t xml:space="preserve">Guantes vaqueta. </t>
  </si>
  <si>
    <t>Tramo 1. Km 0+133 al Km 1+000</t>
  </si>
  <si>
    <t>Estampilla del adulto mayor 4%</t>
  </si>
  <si>
    <t>11.7</t>
  </si>
  <si>
    <t>Estampilla Procultura</t>
  </si>
  <si>
    <t>Auxiliar PARE Y SIGA</t>
  </si>
  <si>
    <t>5.4</t>
  </si>
  <si>
    <t>Radioteléfonos abanderados</t>
  </si>
  <si>
    <t>Dias al mes</t>
  </si>
  <si>
    <t>Valor del dia</t>
  </si>
  <si>
    <t>Plazo - MESES</t>
  </si>
  <si>
    <t>Suministro, colocación y compactación de mezcla asfáltica MSC-19. con asfalto normalizado, incluye imprimacion, No incluye transporte</t>
  </si>
  <si>
    <t>Obras existentes  en mal estado</t>
  </si>
  <si>
    <t>Box Km 0+450 (muros)</t>
  </si>
  <si>
    <t>Box Km 0+450 (losas)</t>
  </si>
  <si>
    <t>Altura (m) o ancho(m)</t>
  </si>
  <si>
    <t>Nuevas mas las que reemplazan box</t>
  </si>
  <si>
    <t>Box Km 0+637 (muros)</t>
  </si>
  <si>
    <t>Box Km 0+637 (losas)</t>
  </si>
  <si>
    <t>Box Km 2+210</t>
  </si>
  <si>
    <t>Box Km 3+183</t>
  </si>
  <si>
    <t>Box Km 4+324</t>
  </si>
  <si>
    <t>Box Km 4+324 (muros)</t>
  </si>
  <si>
    <t>Box Km 4+324 (losas)</t>
  </si>
  <si>
    <t>6.35</t>
  </si>
  <si>
    <t>6.36</t>
  </si>
  <si>
    <t>Concreto 21Mpa- Box coulvert Losa Inferior</t>
  </si>
  <si>
    <t>Concreto 21 Mpa, Boxcoulvert- Losa superior y muros laterales</t>
  </si>
  <si>
    <t>Box Km 4+408</t>
  </si>
  <si>
    <t>Box Km 4+408 (muros)</t>
  </si>
  <si>
    <t>Box Km 4+408 (losas)</t>
  </si>
  <si>
    <t>Long.(m)</t>
  </si>
  <si>
    <t xml:space="preserve">Muerto </t>
  </si>
  <si>
    <t>Box Km 4+921</t>
  </si>
  <si>
    <t>Filtro</t>
  </si>
  <si>
    <t>Guardarueda</t>
  </si>
  <si>
    <t>Guaradrueda</t>
  </si>
  <si>
    <t>Aletas</t>
  </si>
  <si>
    <t>base Aletas</t>
  </si>
  <si>
    <t>Base Aletas</t>
  </si>
  <si>
    <t>Placa solera</t>
  </si>
  <si>
    <t>Cartilla Invias Guia para evaulación de cantidades y ejecución de presupuestos.Pag. 55</t>
  </si>
  <si>
    <t>Muros</t>
  </si>
  <si>
    <t>Losa superior</t>
  </si>
  <si>
    <t>Box Km 4+324 (1,5m*1,5m)</t>
  </si>
  <si>
    <t>Cartilla Invias Guia para evaulación de cantidades y ejecución de presupuestos.Pag. 56</t>
  </si>
  <si>
    <t>menos el volumen del tubo</t>
  </si>
  <si>
    <t>espesor (m)</t>
  </si>
  <si>
    <t>Perímetro (m)</t>
  </si>
  <si>
    <t>Diametro externo tuberia 36"</t>
  </si>
  <si>
    <t>Entrealetas</t>
  </si>
  <si>
    <t>Dentellón (llave entrealetas)</t>
  </si>
  <si>
    <t>Largo (m)</t>
  </si>
  <si>
    <t>Losa fondo poceta</t>
  </si>
  <si>
    <t>Descole (cabezote)</t>
  </si>
  <si>
    <t>Descole (Aletas)</t>
  </si>
  <si>
    <t>área (m2)</t>
  </si>
  <si>
    <t>Cartilla Invias Guia para evaulación de cantidades y ejecución de presupuestos.Pag. 66</t>
  </si>
  <si>
    <t>Varilla 3/8"</t>
  </si>
  <si>
    <t>Varilla 1/2"</t>
  </si>
  <si>
    <t>Aletas y  placa solera</t>
  </si>
  <si>
    <t>Cantidad (Und)</t>
  </si>
  <si>
    <t>No de Obras</t>
  </si>
  <si>
    <t>Varilla No 4 -1/2"(Kg)</t>
  </si>
  <si>
    <t>Varilla No 3- 3/8" (Kg)</t>
  </si>
  <si>
    <t>Profesional  Residente Ambiental y SISO</t>
  </si>
  <si>
    <t>Box Km 4+408 (2,0 m*2,0m)</t>
  </si>
  <si>
    <t>Box Km 4+408 (2,0 m*2,0 m)</t>
  </si>
  <si>
    <t>Según el estudio hidrológico e hidráulico la resistencia es de 18 Mpa según el manual de INVIAS, por seguridad se propone de 210Kg/cm2 que es mayor de la solicitada.</t>
  </si>
  <si>
    <t>Varilla No 2- 1/4" (Kg)</t>
  </si>
  <si>
    <t>Ver plano Esquema de obras</t>
  </si>
  <si>
    <t>CANTERA PROCOPAL</t>
  </si>
  <si>
    <t>PAVIMENTO PROCOPAL</t>
  </si>
  <si>
    <t>Varilla No 4- 1/2" (Kg)</t>
  </si>
  <si>
    <t>Cabezote</t>
  </si>
  <si>
    <t>8M</t>
  </si>
  <si>
    <t>Valor día</t>
  </si>
  <si>
    <t>Plazo-Meses</t>
  </si>
  <si>
    <r>
      <t xml:space="preserve">Gastos de Viaje Ambiental y SISO </t>
    </r>
    <r>
      <rPr>
        <sz val="12"/>
        <color rgb="FFFF0000"/>
        <rFont val="Arial"/>
        <family val="2"/>
      </rPr>
      <t>*</t>
    </r>
  </si>
  <si>
    <t>Profesional  Residente Ambiental y SISO (Tiempo para licencias y permisos)</t>
  </si>
  <si>
    <t>Profesional Director de Obra (Para licencias y permisos)</t>
  </si>
  <si>
    <t>1.6.2</t>
  </si>
  <si>
    <t>Excavación sin clasificar de la explanación, canales y prestamos. No incluye botada.</t>
  </si>
  <si>
    <t>1.4</t>
  </si>
  <si>
    <t>Lleno mecánico compactado con material de prestamo</t>
  </si>
  <si>
    <t>1.14.1</t>
  </si>
  <si>
    <t>Cuadro de volumenes de corte y lleno. Diseño Geométrico</t>
  </si>
  <si>
    <t>1.14</t>
  </si>
  <si>
    <t>Lleno mecánico compactado con material de la excavación</t>
  </si>
  <si>
    <t>Cuadro de volumenes de corte y lleno. Diseño Geométrico.  Total de lleno 3.802,34 m3</t>
  </si>
  <si>
    <t>Excavaciones varias en roca en seco. Se pagara como roca compacta.(sin dinamita)</t>
  </si>
  <si>
    <t>6.1.2</t>
  </si>
  <si>
    <t>Gastos de Viajes Ambienta y SISO (Dursante el tiempo de licencia y permisos)</t>
  </si>
  <si>
    <r>
      <t xml:space="preserve">Comunicaciones (Teléfono, Fax, Celular, Internet, Etc.) mensual </t>
    </r>
    <r>
      <rPr>
        <b/>
        <sz val="10"/>
        <rFont val="Arial"/>
        <family val="2"/>
      </rPr>
      <t>en campo</t>
    </r>
  </si>
  <si>
    <t xml:space="preserve">Campamentos en obra (Incluye arrendamiento enseres y servicios públicos) </t>
  </si>
  <si>
    <t>Computadores en obra (Con office).Mensual</t>
  </si>
  <si>
    <t>Impresora en obra (alquiler)</t>
  </si>
  <si>
    <t>Comunicaciones en obra (Teléfono, celular, fax, Internet, etc.) Mensual</t>
  </si>
  <si>
    <t>Arriendo de oficina y servicios públicos en obra</t>
  </si>
  <si>
    <t>TOTAL MGA</t>
  </si>
  <si>
    <t>CUADRO DE VOLUMENES Y LLENOS. DISEÑO GEOMETRICO</t>
  </si>
  <si>
    <t>AREA CORTE</t>
  </si>
  <si>
    <t>AREA LLENO</t>
  </si>
  <si>
    <t>VOLUMEN CORTE</t>
  </si>
  <si>
    <t>VOLUMEN LLENO</t>
  </si>
  <si>
    <t>133.00</t>
  </si>
  <si>
    <t>2.24</t>
  </si>
  <si>
    <t>12.74</t>
  </si>
  <si>
    <t>0.23</t>
  </si>
  <si>
    <t>140.00</t>
  </si>
  <si>
    <t>1.40</t>
  </si>
  <si>
    <t>0.10</t>
  </si>
  <si>
    <t>12.90</t>
  </si>
  <si>
    <t>0.60</t>
  </si>
  <si>
    <t>150.00</t>
  </si>
  <si>
    <t>0.02</t>
  </si>
  <si>
    <t>11.20</t>
  </si>
  <si>
    <t>0.07</t>
  </si>
  <si>
    <t>160.00</t>
  </si>
  <si>
    <t>1.06</t>
  </si>
  <si>
    <t>8.45</t>
  </si>
  <si>
    <t>0.00</t>
  </si>
  <si>
    <t>170.00</t>
  </si>
  <si>
    <t>0.63</t>
  </si>
  <si>
    <t>4.15</t>
  </si>
  <si>
    <t>0.13</t>
  </si>
  <si>
    <t>180.00</t>
  </si>
  <si>
    <t>0.20</t>
  </si>
  <si>
    <t>0.04</t>
  </si>
  <si>
    <t>1.35</t>
  </si>
  <si>
    <t>0.35</t>
  </si>
  <si>
    <t>190.00</t>
  </si>
  <si>
    <t>0.03</t>
  </si>
  <si>
    <t>2.05</t>
  </si>
  <si>
    <t>0.25</t>
  </si>
  <si>
    <t>200.00</t>
  </si>
  <si>
    <t>0.34</t>
  </si>
  <si>
    <t>5.50</t>
  </si>
  <si>
    <t>210.00</t>
  </si>
  <si>
    <t>0.76</t>
  </si>
  <si>
    <t>7.75</t>
  </si>
  <si>
    <t>220.00</t>
  </si>
  <si>
    <t>0.79</t>
  </si>
  <si>
    <t>9.25</t>
  </si>
  <si>
    <t>230.00</t>
  </si>
  <si>
    <t>13.45</t>
  </si>
  <si>
    <t>240.00</t>
  </si>
  <si>
    <t>1.63</t>
  </si>
  <si>
    <t>13.35</t>
  </si>
  <si>
    <t>250.00</t>
  </si>
  <si>
    <t>1.04</t>
  </si>
  <si>
    <t>0.01</t>
  </si>
  <si>
    <t>8.70</t>
  </si>
  <si>
    <t>1.20</t>
  </si>
  <si>
    <t>260.00</t>
  </si>
  <si>
    <t>0.70</t>
  </si>
  <si>
    <t>7.40</t>
  </si>
  <si>
    <t>0.77</t>
  </si>
  <si>
    <t>270.00</t>
  </si>
  <si>
    <t>0.78</t>
  </si>
  <si>
    <t>6.70</t>
  </si>
  <si>
    <t>280.00</t>
  </si>
  <si>
    <t>0.56</t>
  </si>
  <si>
    <t>4.35</t>
  </si>
  <si>
    <t>2.43</t>
  </si>
  <si>
    <t>290.00</t>
  </si>
  <si>
    <t>0.31</t>
  </si>
  <si>
    <t>0.73</t>
  </si>
  <si>
    <t>2.50</t>
  </si>
  <si>
    <t>7.70</t>
  </si>
  <si>
    <t>300.00</t>
  </si>
  <si>
    <t>0.19</t>
  </si>
  <si>
    <t>0.81</t>
  </si>
  <si>
    <t>7.10</t>
  </si>
  <si>
    <t>310.00</t>
  </si>
  <si>
    <t>0.61</t>
  </si>
  <si>
    <t>6.10</t>
  </si>
  <si>
    <t>320.00</t>
  </si>
  <si>
    <t>6.45</t>
  </si>
  <si>
    <t>330.00</t>
  </si>
  <si>
    <t>0.68</t>
  </si>
  <si>
    <t>5.70</t>
  </si>
  <si>
    <t>340.00</t>
  </si>
  <si>
    <t>0.46</t>
  </si>
  <si>
    <t>4.70</t>
  </si>
  <si>
    <t>350.00</t>
  </si>
  <si>
    <t>0.48</t>
  </si>
  <si>
    <t>1.83</t>
  </si>
  <si>
    <t>5.10</t>
  </si>
  <si>
    <t>360.00</t>
  </si>
  <si>
    <t>0.55</t>
  </si>
  <si>
    <t>0.54</t>
  </si>
  <si>
    <t>3.35</t>
  </si>
  <si>
    <t>4.55</t>
  </si>
  <si>
    <t>370.00</t>
  </si>
  <si>
    <t>0.12</t>
  </si>
  <si>
    <t>0.37</t>
  </si>
  <si>
    <t>2.00</t>
  </si>
  <si>
    <t>380.00</t>
  </si>
  <si>
    <t>1.10</t>
  </si>
  <si>
    <t>11.90</t>
  </si>
  <si>
    <t>390.00</t>
  </si>
  <si>
    <t>1.28</t>
  </si>
  <si>
    <t>8.60</t>
  </si>
  <si>
    <t>0.40</t>
  </si>
  <si>
    <t>400.00</t>
  </si>
  <si>
    <t>0.44</t>
  </si>
  <si>
    <t>4.65</t>
  </si>
  <si>
    <t>1.80</t>
  </si>
  <si>
    <t>410.00</t>
  </si>
  <si>
    <t>0.49</t>
  </si>
  <si>
    <t>0.24</t>
  </si>
  <si>
    <t>4.10</t>
  </si>
  <si>
    <t>4.45</t>
  </si>
  <si>
    <t>420.00</t>
  </si>
  <si>
    <t>0.33</t>
  </si>
  <si>
    <t>0.65</t>
  </si>
  <si>
    <t>3.20</t>
  </si>
  <si>
    <t>9.75</t>
  </si>
  <si>
    <t>430.00</t>
  </si>
  <si>
    <t>1.30</t>
  </si>
  <si>
    <t>10.50</t>
  </si>
  <si>
    <t>440.00</t>
  </si>
  <si>
    <t>0.80</t>
  </si>
  <si>
    <t>2.80</t>
  </si>
  <si>
    <t>5.40</t>
  </si>
  <si>
    <t>450.00</t>
  </si>
  <si>
    <t>0.28</t>
  </si>
  <si>
    <t>1.53</t>
  </si>
  <si>
    <t>8.05</t>
  </si>
  <si>
    <t>460.00</t>
  </si>
  <si>
    <t>1.33</t>
  </si>
  <si>
    <t>2.07</t>
  </si>
  <si>
    <t>7.50</t>
  </si>
  <si>
    <t>470.00</t>
  </si>
  <si>
    <t>0.62</t>
  </si>
  <si>
    <t>0.17</t>
  </si>
  <si>
    <t>6.15</t>
  </si>
  <si>
    <t>2.85</t>
  </si>
  <si>
    <t>480.00</t>
  </si>
  <si>
    <t>490.00</t>
  </si>
  <si>
    <t>0.47</t>
  </si>
  <si>
    <t>7.85</t>
  </si>
  <si>
    <t>500.00</t>
  </si>
  <si>
    <t>7.60</t>
  </si>
  <si>
    <t>3.90</t>
  </si>
  <si>
    <t>510.00</t>
  </si>
  <si>
    <t>0.42</t>
  </si>
  <si>
    <t>2.90</t>
  </si>
  <si>
    <t>1.65</t>
  </si>
  <si>
    <t>520.00</t>
  </si>
  <si>
    <t>0.16</t>
  </si>
  <si>
    <t>1.45</t>
  </si>
  <si>
    <t>0.45</t>
  </si>
  <si>
    <t>530.00</t>
  </si>
  <si>
    <t>0.43</t>
  </si>
  <si>
    <t>540.00</t>
  </si>
  <si>
    <t>550.00</t>
  </si>
  <si>
    <t>0.99</t>
  </si>
  <si>
    <t>0.27</t>
  </si>
  <si>
    <t>8.75</t>
  </si>
  <si>
    <t>560.00</t>
  </si>
  <si>
    <t>0.08</t>
  </si>
  <si>
    <t>5.95</t>
  </si>
  <si>
    <t>570.00</t>
  </si>
  <si>
    <t>0.06</t>
  </si>
  <si>
    <t>5.00</t>
  </si>
  <si>
    <t>580.00</t>
  </si>
  <si>
    <t>0.57</t>
  </si>
  <si>
    <t>6.80</t>
  </si>
  <si>
    <t>590.00</t>
  </si>
  <si>
    <t>7.15</t>
  </si>
  <si>
    <t>600.00</t>
  </si>
  <si>
    <t>0.64</t>
  </si>
  <si>
    <t>8.10</t>
  </si>
  <si>
    <t>610.00</t>
  </si>
  <si>
    <t>0.98</t>
  </si>
  <si>
    <t>620.00</t>
  </si>
  <si>
    <t>0.21</t>
  </si>
  <si>
    <t>0.52</t>
  </si>
  <si>
    <t>4.25</t>
  </si>
  <si>
    <t>4.50</t>
  </si>
  <si>
    <t>630.00</t>
  </si>
  <si>
    <t>0.38</t>
  </si>
  <si>
    <t>3.55</t>
  </si>
  <si>
    <t>2.20</t>
  </si>
  <si>
    <t>640.00</t>
  </si>
  <si>
    <t>650.00</t>
  </si>
  <si>
    <t>0.72</t>
  </si>
  <si>
    <t>9.60</t>
  </si>
  <si>
    <t>660.00</t>
  </si>
  <si>
    <t>3.45</t>
  </si>
  <si>
    <t>670.00</t>
  </si>
  <si>
    <t>0.36</t>
  </si>
  <si>
    <t>0.41</t>
  </si>
  <si>
    <t>4.05</t>
  </si>
  <si>
    <t>2.10</t>
  </si>
  <si>
    <t>680.00</t>
  </si>
  <si>
    <t>690.00</t>
  </si>
  <si>
    <t>1.93</t>
  </si>
  <si>
    <t>15.15</t>
  </si>
  <si>
    <t>700.00</t>
  </si>
  <si>
    <t>5.60</t>
  </si>
  <si>
    <t>3.33</t>
  </si>
  <si>
    <t>710.00</t>
  </si>
  <si>
    <t>1.00</t>
  </si>
  <si>
    <t>10.05</t>
  </si>
  <si>
    <t>720.00</t>
  </si>
  <si>
    <t>1.01</t>
  </si>
  <si>
    <t>730.00</t>
  </si>
  <si>
    <t>1.23</t>
  </si>
  <si>
    <t>9.35</t>
  </si>
  <si>
    <t>740.00</t>
  </si>
  <si>
    <t>8.40</t>
  </si>
  <si>
    <t>750.00</t>
  </si>
  <si>
    <t>760.00</t>
  </si>
  <si>
    <t>12.65</t>
  </si>
  <si>
    <t>770.00</t>
  </si>
  <si>
    <t>1.47</t>
  </si>
  <si>
    <t>16.00</t>
  </si>
  <si>
    <t>780.00</t>
  </si>
  <si>
    <t>1.73</t>
  </si>
  <si>
    <t>20.20</t>
  </si>
  <si>
    <t>790.00</t>
  </si>
  <si>
    <t>2.31</t>
  </si>
  <si>
    <t>0.15</t>
  </si>
  <si>
    <t>17.05</t>
  </si>
  <si>
    <t>800.00</t>
  </si>
  <si>
    <t>14.55</t>
  </si>
  <si>
    <t>810.00</t>
  </si>
  <si>
    <t>1.81</t>
  </si>
  <si>
    <t>16.60</t>
  </si>
  <si>
    <t>820.00</t>
  </si>
  <si>
    <t>1.51</t>
  </si>
  <si>
    <t>14.00</t>
  </si>
  <si>
    <t>830.00</t>
  </si>
  <si>
    <t>0.30</t>
  </si>
  <si>
    <t>13.05</t>
  </si>
  <si>
    <t>840.00</t>
  </si>
  <si>
    <t>0.05</t>
  </si>
  <si>
    <t>1.32</t>
  </si>
  <si>
    <t>1.05</t>
  </si>
  <si>
    <t>14.40</t>
  </si>
  <si>
    <t>850.00</t>
  </si>
  <si>
    <t>1.56</t>
  </si>
  <si>
    <t>3.00</t>
  </si>
  <si>
    <t>10.95</t>
  </si>
  <si>
    <t>860.00</t>
  </si>
  <si>
    <t>9.95</t>
  </si>
  <si>
    <t>3.60</t>
  </si>
  <si>
    <t>870.00</t>
  </si>
  <si>
    <t>1.55</t>
  </si>
  <si>
    <t>0.09</t>
  </si>
  <si>
    <t>20.00</t>
  </si>
  <si>
    <t>880.00</t>
  </si>
  <si>
    <t>2.45</t>
  </si>
  <si>
    <t>22.25</t>
  </si>
  <si>
    <t>5.45</t>
  </si>
  <si>
    <t>890.00</t>
  </si>
  <si>
    <t>13.75</t>
  </si>
  <si>
    <t>6.60</t>
  </si>
  <si>
    <t>900.00</t>
  </si>
  <si>
    <t>0.75</t>
  </si>
  <si>
    <t>5.80</t>
  </si>
  <si>
    <t>910.00</t>
  </si>
  <si>
    <t>2.25</t>
  </si>
  <si>
    <t>4.90</t>
  </si>
  <si>
    <t>920.00</t>
  </si>
  <si>
    <t>3.40</t>
  </si>
  <si>
    <t>930.00</t>
  </si>
  <si>
    <t>940.00</t>
  </si>
  <si>
    <t>0.58</t>
  </si>
  <si>
    <t>950.00</t>
  </si>
  <si>
    <t>0.85</t>
  </si>
  <si>
    <t>960.00</t>
  </si>
  <si>
    <t>7.25</t>
  </si>
  <si>
    <t>970.00</t>
  </si>
  <si>
    <t>0.69</t>
  </si>
  <si>
    <t>3.25</t>
  </si>
  <si>
    <t>980.00</t>
  </si>
  <si>
    <t>3.15</t>
  </si>
  <si>
    <t>2.35</t>
  </si>
  <si>
    <t>990.00</t>
  </si>
  <si>
    <t>0.32</t>
  </si>
  <si>
    <t>2.55</t>
  </si>
  <si>
    <t>1000.00</t>
  </si>
  <si>
    <t>1.75</t>
  </si>
  <si>
    <t>1010.00</t>
  </si>
  <si>
    <t>3.75</t>
  </si>
  <si>
    <t>6.20</t>
  </si>
  <si>
    <t>1020.00</t>
  </si>
  <si>
    <t>1030.00</t>
  </si>
  <si>
    <t>5.05</t>
  </si>
  <si>
    <t>4.20</t>
  </si>
  <si>
    <t>1040.00</t>
  </si>
  <si>
    <t>4.80</t>
  </si>
  <si>
    <t>1050.00</t>
  </si>
  <si>
    <t>4.95</t>
  </si>
  <si>
    <t>1060.00</t>
  </si>
  <si>
    <t>0.51</t>
  </si>
  <si>
    <t>1.25</t>
  </si>
  <si>
    <t>9.85</t>
  </si>
  <si>
    <t>1070.00</t>
  </si>
  <si>
    <t>1.46</t>
  </si>
  <si>
    <t>14.90</t>
  </si>
  <si>
    <t>1080.00</t>
  </si>
  <si>
    <t>1.52</t>
  </si>
  <si>
    <t>18.35</t>
  </si>
  <si>
    <t>1090.00</t>
  </si>
  <si>
    <t>2.15</t>
  </si>
  <si>
    <t>0.87</t>
  </si>
  <si>
    <t>15.10</t>
  </si>
  <si>
    <t>1100.00</t>
  </si>
  <si>
    <t>0.26</t>
  </si>
  <si>
    <t>2.70</t>
  </si>
  <si>
    <t>9.05</t>
  </si>
  <si>
    <t>1110.00</t>
  </si>
  <si>
    <t>0.94</t>
  </si>
  <si>
    <t>3.13</t>
  </si>
  <si>
    <t>1120.00</t>
  </si>
  <si>
    <t>0.95</t>
  </si>
  <si>
    <t>8.95</t>
  </si>
  <si>
    <t>1130.00</t>
  </si>
  <si>
    <t>0.84</t>
  </si>
  <si>
    <t>1140.00</t>
  </si>
  <si>
    <t>0.14</t>
  </si>
  <si>
    <t>5.15</t>
  </si>
  <si>
    <t>1150.00</t>
  </si>
  <si>
    <t>9.80</t>
  </si>
  <si>
    <t>1160.00</t>
  </si>
  <si>
    <t>1.38</t>
  </si>
  <si>
    <t>1170.00</t>
  </si>
  <si>
    <t>4.60</t>
  </si>
  <si>
    <t>1.57</t>
  </si>
  <si>
    <t>1180.00</t>
  </si>
  <si>
    <t>0.88</t>
  </si>
  <si>
    <t>1190.00</t>
  </si>
  <si>
    <t>6.85</t>
  </si>
  <si>
    <t>1200.00</t>
  </si>
  <si>
    <t>2.27</t>
  </si>
  <si>
    <t>0.90</t>
  </si>
  <si>
    <t>1210.00</t>
  </si>
  <si>
    <t>1220.00</t>
  </si>
  <si>
    <t>16.45</t>
  </si>
  <si>
    <t>1230.00</t>
  </si>
  <si>
    <t>22.75</t>
  </si>
  <si>
    <t>1240.00</t>
  </si>
  <si>
    <t>28.80</t>
  </si>
  <si>
    <t>1250.00</t>
  </si>
  <si>
    <t>35.95</t>
  </si>
  <si>
    <t>1260.00</t>
  </si>
  <si>
    <t>3.74</t>
  </si>
  <si>
    <t>37.45</t>
  </si>
  <si>
    <t>1270.00</t>
  </si>
  <si>
    <t>34.55</t>
  </si>
  <si>
    <t>1280.00</t>
  </si>
  <si>
    <t>3.16</t>
  </si>
  <si>
    <t>25.75</t>
  </si>
  <si>
    <t>1290.00</t>
  </si>
  <si>
    <t>1.99</t>
  </si>
  <si>
    <t>1300.00</t>
  </si>
  <si>
    <t>1310.00</t>
  </si>
  <si>
    <t>0.59</t>
  </si>
  <si>
    <t>0.74</t>
  </si>
  <si>
    <t>11.45</t>
  </si>
  <si>
    <t>1320.00</t>
  </si>
  <si>
    <t>14.85</t>
  </si>
  <si>
    <t>1330.00</t>
  </si>
  <si>
    <t>1.42</t>
  </si>
  <si>
    <t>14.15</t>
  </si>
  <si>
    <t>1340.00</t>
  </si>
  <si>
    <t>1.41</t>
  </si>
  <si>
    <t>1350.00</t>
  </si>
  <si>
    <t>0.83</t>
  </si>
  <si>
    <t>2.77</t>
  </si>
  <si>
    <t>1360.00</t>
  </si>
  <si>
    <t>3.65</t>
  </si>
  <si>
    <t>1370.00</t>
  </si>
  <si>
    <t>10.15</t>
  </si>
  <si>
    <t>1380.00</t>
  </si>
  <si>
    <t>1.72</t>
  </si>
  <si>
    <t>1390.00</t>
  </si>
  <si>
    <t>11.55</t>
  </si>
  <si>
    <t>1400.00</t>
  </si>
  <si>
    <t>1.36</t>
  </si>
  <si>
    <t>1410.00</t>
  </si>
  <si>
    <t>1420.00</t>
  </si>
  <si>
    <t>1.37</t>
  </si>
  <si>
    <t>6.90</t>
  </si>
  <si>
    <t>1430.00</t>
  </si>
  <si>
    <t>2.33</t>
  </si>
  <si>
    <t>1440.00</t>
  </si>
  <si>
    <t>1.09</t>
  </si>
  <si>
    <t>10.60</t>
  </si>
  <si>
    <t>1.67</t>
  </si>
  <si>
    <t>1450.00</t>
  </si>
  <si>
    <t>1.03</t>
  </si>
  <si>
    <t>0.50</t>
  </si>
  <si>
    <t>3.95</t>
  </si>
  <si>
    <t>1460.00</t>
  </si>
  <si>
    <t>0.29</t>
  </si>
  <si>
    <t>1470.00</t>
  </si>
  <si>
    <t>1.19</t>
  </si>
  <si>
    <t>9.15</t>
  </si>
  <si>
    <t>1480.00</t>
  </si>
  <si>
    <t>7.20</t>
  </si>
  <si>
    <t>4.30</t>
  </si>
  <si>
    <t>1490.00</t>
  </si>
  <si>
    <t>0.22</t>
  </si>
  <si>
    <t>7.80</t>
  </si>
  <si>
    <t>1500.00</t>
  </si>
  <si>
    <t>0.93</t>
  </si>
  <si>
    <t>1510.00</t>
  </si>
  <si>
    <t>9.30</t>
  </si>
  <si>
    <t>1520.00</t>
  </si>
  <si>
    <t>1.69</t>
  </si>
  <si>
    <t>1530.00</t>
  </si>
  <si>
    <t>0.89</t>
  </si>
  <si>
    <t>13.30</t>
  </si>
  <si>
    <t>1540.00</t>
  </si>
  <si>
    <t>1.77</t>
  </si>
  <si>
    <t>12.00</t>
  </si>
  <si>
    <t>1550.00</t>
  </si>
  <si>
    <t>3.50</t>
  </si>
  <si>
    <t>1560.00</t>
  </si>
  <si>
    <t>1570.00</t>
  </si>
  <si>
    <t>0.71</t>
  </si>
  <si>
    <t>3.85</t>
  </si>
  <si>
    <t>1580.00</t>
  </si>
  <si>
    <t>1590.00</t>
  </si>
  <si>
    <t>6.00</t>
  </si>
  <si>
    <t>5.55</t>
  </si>
  <si>
    <t>1600.00</t>
  </si>
  <si>
    <t>1610.00</t>
  </si>
  <si>
    <t>6.30</t>
  </si>
  <si>
    <t>1620.00</t>
  </si>
  <si>
    <t>0.67</t>
  </si>
  <si>
    <t>10.85</t>
  </si>
  <si>
    <t>1630.00</t>
  </si>
  <si>
    <t>1.50</t>
  </si>
  <si>
    <t>1640.00</t>
  </si>
  <si>
    <t>1.08</t>
  </si>
  <si>
    <t>1650.00</t>
  </si>
  <si>
    <t>10.25</t>
  </si>
  <si>
    <t>1660.00</t>
  </si>
  <si>
    <t>1670.00</t>
  </si>
  <si>
    <t>1.07</t>
  </si>
  <si>
    <t>1680.00</t>
  </si>
  <si>
    <t>2.47</t>
  </si>
  <si>
    <t>1690.00</t>
  </si>
  <si>
    <t>1700.00</t>
  </si>
  <si>
    <t>12.20</t>
  </si>
  <si>
    <t>1710.00</t>
  </si>
  <si>
    <t>1.44</t>
  </si>
  <si>
    <t>12.10</t>
  </si>
  <si>
    <t>1720.00</t>
  </si>
  <si>
    <t>12.15</t>
  </si>
  <si>
    <t>1730.00</t>
  </si>
  <si>
    <t>14.95</t>
  </si>
  <si>
    <t>1740.00</t>
  </si>
  <si>
    <t>1.54</t>
  </si>
  <si>
    <t>11.25</t>
  </si>
  <si>
    <t>1750.00</t>
  </si>
  <si>
    <t>1760.00</t>
  </si>
  <si>
    <t>1770.00</t>
  </si>
  <si>
    <t>0.66</t>
  </si>
  <si>
    <t>2.65</t>
  </si>
  <si>
    <t>1780.00</t>
  </si>
  <si>
    <t>0.96</t>
  </si>
  <si>
    <t>1.70</t>
  </si>
  <si>
    <t>9.40</t>
  </si>
  <si>
    <t>1790.00</t>
  </si>
  <si>
    <t>0.92</t>
  </si>
  <si>
    <t>16.40</t>
  </si>
  <si>
    <t>1800.00</t>
  </si>
  <si>
    <t>2.36</t>
  </si>
  <si>
    <t>21.55</t>
  </si>
  <si>
    <t>1810.00</t>
  </si>
  <si>
    <t>1.95</t>
  </si>
  <si>
    <t>1820.00</t>
  </si>
  <si>
    <t>1.90</t>
  </si>
  <si>
    <t>1830.00</t>
  </si>
  <si>
    <t>2.40</t>
  </si>
  <si>
    <t>3.80</t>
  </si>
  <si>
    <t>1840.00</t>
  </si>
  <si>
    <t>1850.00</t>
  </si>
  <si>
    <t>1860.00</t>
  </si>
  <si>
    <t>8.80</t>
  </si>
  <si>
    <t>1870.00</t>
  </si>
  <si>
    <t>18.65</t>
  </si>
  <si>
    <t>1880.00</t>
  </si>
  <si>
    <t>0.39</t>
  </si>
  <si>
    <t>2.38</t>
  </si>
  <si>
    <t>1890.00</t>
  </si>
  <si>
    <t>12.70</t>
  </si>
  <si>
    <t>1900.00</t>
  </si>
  <si>
    <t>1.94</t>
  </si>
  <si>
    <t>34.20</t>
  </si>
  <si>
    <t>1910.00</t>
  </si>
  <si>
    <t>42.55</t>
  </si>
  <si>
    <t>1920.00</t>
  </si>
  <si>
    <t>3.61</t>
  </si>
  <si>
    <t>20.05</t>
  </si>
  <si>
    <t>1930.00</t>
  </si>
  <si>
    <t>1940.00</t>
  </si>
  <si>
    <t>16.35</t>
  </si>
  <si>
    <t>1950.00</t>
  </si>
  <si>
    <t>1960.00</t>
  </si>
  <si>
    <t>55.13</t>
  </si>
  <si>
    <t>1970.00</t>
  </si>
  <si>
    <t>16.54</t>
  </si>
  <si>
    <t>8.30</t>
  </si>
  <si>
    <t>85.15</t>
  </si>
  <si>
    <t>1980.00</t>
  </si>
  <si>
    <t>1.21</t>
  </si>
  <si>
    <t>7.05</t>
  </si>
  <si>
    <t>13.65</t>
  </si>
  <si>
    <t>1990.00</t>
  </si>
  <si>
    <t>14.80</t>
  </si>
  <si>
    <t>2000.00</t>
  </si>
  <si>
    <t>2010.00</t>
  </si>
  <si>
    <t>0.91</t>
  </si>
  <si>
    <t>2020.00</t>
  </si>
  <si>
    <t>2030.00</t>
  </si>
  <si>
    <t>10.70</t>
  </si>
  <si>
    <t>2040.00</t>
  </si>
  <si>
    <t>1.11</t>
  </si>
  <si>
    <t>14.70</t>
  </si>
  <si>
    <t>2050.00</t>
  </si>
  <si>
    <t>2060.00</t>
  </si>
  <si>
    <t>2070.00</t>
  </si>
  <si>
    <t>8.25</t>
  </si>
  <si>
    <t>2080.00</t>
  </si>
  <si>
    <t>2090.00</t>
  </si>
  <si>
    <t>2100.00</t>
  </si>
  <si>
    <t>2110.00</t>
  </si>
  <si>
    <t>4.75</t>
  </si>
  <si>
    <t>2120.00</t>
  </si>
  <si>
    <t>7.00</t>
  </si>
  <si>
    <t>2130.00</t>
  </si>
  <si>
    <t>0.11</t>
  </si>
  <si>
    <t>2140.00</t>
  </si>
  <si>
    <t>4.85</t>
  </si>
  <si>
    <t>2150.00</t>
  </si>
  <si>
    <t>2160.00</t>
  </si>
  <si>
    <t>0.86</t>
  </si>
  <si>
    <t>9.00</t>
  </si>
  <si>
    <t>2170.00</t>
  </si>
  <si>
    <t>3.10</t>
  </si>
  <si>
    <t>13.25</t>
  </si>
  <si>
    <t>2180.00</t>
  </si>
  <si>
    <t>1.71</t>
  </si>
  <si>
    <t>12.30</t>
  </si>
  <si>
    <t>2190.00</t>
  </si>
  <si>
    <t>1.15</t>
  </si>
  <si>
    <t>2200.00</t>
  </si>
  <si>
    <t>2210.00</t>
  </si>
  <si>
    <t>13.10</t>
  </si>
  <si>
    <t>2220.00</t>
  </si>
  <si>
    <t>1.24</t>
  </si>
  <si>
    <t>2230.00</t>
  </si>
  <si>
    <t>2240.00</t>
  </si>
  <si>
    <t>2250.00</t>
  </si>
  <si>
    <t>2260.00</t>
  </si>
  <si>
    <t>2270.00</t>
  </si>
  <si>
    <t>2280.00</t>
  </si>
  <si>
    <t>2290.00</t>
  </si>
  <si>
    <t>15.00</t>
  </si>
  <si>
    <t>2300.00</t>
  </si>
  <si>
    <t>2310.00</t>
  </si>
  <si>
    <t>2320.00</t>
  </si>
  <si>
    <t>0.18</t>
  </si>
  <si>
    <t>2330.00</t>
  </si>
  <si>
    <t>2340.00</t>
  </si>
  <si>
    <t>13.50</t>
  </si>
  <si>
    <t>2350.00</t>
  </si>
  <si>
    <t>5.85</t>
  </si>
  <si>
    <t>2360.00</t>
  </si>
  <si>
    <t>6.75</t>
  </si>
  <si>
    <t>2370.00</t>
  </si>
  <si>
    <t>1.34</t>
  </si>
  <si>
    <t>2380.00</t>
  </si>
  <si>
    <t>2390.00</t>
  </si>
  <si>
    <t>2.60</t>
  </si>
  <si>
    <t>2400.00</t>
  </si>
  <si>
    <t>2410.00</t>
  </si>
  <si>
    <t>5.25</t>
  </si>
  <si>
    <t>2420.00</t>
  </si>
  <si>
    <t>1.27</t>
  </si>
  <si>
    <t>2430.00</t>
  </si>
  <si>
    <t>1.12</t>
  </si>
  <si>
    <t>9.45</t>
  </si>
  <si>
    <t>2440.00</t>
  </si>
  <si>
    <t>2450.00</t>
  </si>
  <si>
    <t>1.26</t>
  </si>
  <si>
    <t>2460.00</t>
  </si>
  <si>
    <t>10.20</t>
  </si>
  <si>
    <t>2470.00</t>
  </si>
  <si>
    <t>2480.00</t>
  </si>
  <si>
    <t>2490.00</t>
  </si>
  <si>
    <t>4.40</t>
  </si>
  <si>
    <t>2500.00</t>
  </si>
  <si>
    <t>2.30</t>
  </si>
  <si>
    <t>4.00</t>
  </si>
  <si>
    <t>2510.00</t>
  </si>
  <si>
    <t>2520.00</t>
  </si>
  <si>
    <t>2530.00</t>
  </si>
  <si>
    <t>2540.00</t>
  </si>
  <si>
    <t>0.97</t>
  </si>
  <si>
    <t>15.50</t>
  </si>
  <si>
    <t>2550.00</t>
  </si>
  <si>
    <t>2.13</t>
  </si>
  <si>
    <t>19.00</t>
  </si>
  <si>
    <t>2560.00</t>
  </si>
  <si>
    <t>13.55</t>
  </si>
  <si>
    <t>2570.00</t>
  </si>
  <si>
    <t>7.30</t>
  </si>
  <si>
    <t>2580.00</t>
  </si>
  <si>
    <t>2590.00</t>
  </si>
  <si>
    <t>5.90</t>
  </si>
  <si>
    <t>2600.00</t>
  </si>
  <si>
    <t>2610.00</t>
  </si>
  <si>
    <t>2620.00</t>
  </si>
  <si>
    <t>2630.00</t>
  </si>
  <si>
    <t>2640.00</t>
  </si>
  <si>
    <t>2650.00</t>
  </si>
  <si>
    <t>2660.00</t>
  </si>
  <si>
    <t>2670.00</t>
  </si>
  <si>
    <t>2680.00</t>
  </si>
  <si>
    <t>7.45</t>
  </si>
  <si>
    <t>2690.00</t>
  </si>
  <si>
    <t>2700.00</t>
  </si>
  <si>
    <t>2710.00</t>
  </si>
  <si>
    <t>2720.00</t>
  </si>
  <si>
    <t>2730.00</t>
  </si>
  <si>
    <t>2740.00</t>
  </si>
  <si>
    <t>1.43</t>
  </si>
  <si>
    <t>14.25</t>
  </si>
  <si>
    <t>2750.00</t>
  </si>
  <si>
    <t>13.90</t>
  </si>
  <si>
    <t>2760.00</t>
  </si>
  <si>
    <t>15.20</t>
  </si>
  <si>
    <t>2770.00</t>
  </si>
  <si>
    <t>1.68</t>
  </si>
  <si>
    <t>12.50</t>
  </si>
  <si>
    <t>2780.00</t>
  </si>
  <si>
    <t>0.82</t>
  </si>
  <si>
    <t>6.50</t>
  </si>
  <si>
    <t>2790.00</t>
  </si>
  <si>
    <t>2.75</t>
  </si>
  <si>
    <t>2800.00</t>
  </si>
  <si>
    <t>2810.00</t>
  </si>
  <si>
    <t>2820.00</t>
  </si>
  <si>
    <t>2830.00</t>
  </si>
  <si>
    <t>2840.00</t>
  </si>
  <si>
    <t>2850.00</t>
  </si>
  <si>
    <t>2860.00</t>
  </si>
  <si>
    <t>12.95</t>
  </si>
  <si>
    <t>2870.00</t>
  </si>
  <si>
    <t>14.65</t>
  </si>
  <si>
    <t>2880.00</t>
  </si>
  <si>
    <t>16.25</t>
  </si>
  <si>
    <t>2890.00</t>
  </si>
  <si>
    <t>1.74</t>
  </si>
  <si>
    <t>17.90</t>
  </si>
  <si>
    <t>2900.00</t>
  </si>
  <si>
    <t>1.84</t>
  </si>
  <si>
    <t>17.00</t>
  </si>
  <si>
    <t>2910.00</t>
  </si>
  <si>
    <t>11.40</t>
  </si>
  <si>
    <t>2920.00</t>
  </si>
  <si>
    <t>2930.00</t>
  </si>
  <si>
    <t>2940.00</t>
  </si>
  <si>
    <t>9.20</t>
  </si>
  <si>
    <t>2950.00</t>
  </si>
  <si>
    <t>14.35</t>
  </si>
  <si>
    <t>2960.00</t>
  </si>
  <si>
    <t>2970.00</t>
  </si>
  <si>
    <t>1.02</t>
  </si>
  <si>
    <t>8.00</t>
  </si>
  <si>
    <t>2980.00</t>
  </si>
  <si>
    <t>0.53</t>
  </si>
  <si>
    <t>2.95</t>
  </si>
  <si>
    <t>2990.00</t>
  </si>
  <si>
    <t>1.39</t>
  </si>
  <si>
    <t>3000.00</t>
  </si>
  <si>
    <t>2.01</t>
  </si>
  <si>
    <t>29.75</t>
  </si>
  <si>
    <t>3010.00</t>
  </si>
  <si>
    <t>3.94</t>
  </si>
  <si>
    <t>22.30</t>
  </si>
  <si>
    <t>3020.00</t>
  </si>
  <si>
    <t>3030.00</t>
  </si>
  <si>
    <t>3040.00</t>
  </si>
  <si>
    <t>11.00</t>
  </si>
  <si>
    <t>3050.00</t>
  </si>
  <si>
    <t>6.05</t>
  </si>
  <si>
    <t>3060.00</t>
  </si>
  <si>
    <t>3070.00</t>
  </si>
  <si>
    <t>9.55</t>
  </si>
  <si>
    <t>3080.00</t>
  </si>
  <si>
    <t>3090.00</t>
  </si>
  <si>
    <t>3100.00</t>
  </si>
  <si>
    <t>2.03</t>
  </si>
  <si>
    <t>3.30</t>
  </si>
  <si>
    <t>3110.00</t>
  </si>
  <si>
    <t>7.95</t>
  </si>
  <si>
    <t>3120.00</t>
  </si>
  <si>
    <t>3130.00</t>
  </si>
  <si>
    <t>1.85</t>
  </si>
  <si>
    <t>5.30</t>
  </si>
  <si>
    <t>3140.00</t>
  </si>
  <si>
    <t>3150.00</t>
  </si>
  <si>
    <t>10.45</t>
  </si>
  <si>
    <t>3160.00</t>
  </si>
  <si>
    <t>3170.00</t>
  </si>
  <si>
    <t>3180.00</t>
  </si>
  <si>
    <t>3190.00</t>
  </si>
  <si>
    <t>3200.00</t>
  </si>
  <si>
    <t>1.31</t>
  </si>
  <si>
    <t>10.40</t>
  </si>
  <si>
    <t>3210.00</t>
  </si>
  <si>
    <t>3220.00</t>
  </si>
  <si>
    <t>3230.00</t>
  </si>
  <si>
    <t>3240.00</t>
  </si>
  <si>
    <t>11.35</t>
  </si>
  <si>
    <t>3250.00</t>
  </si>
  <si>
    <t>1.22</t>
  </si>
  <si>
    <t>3260.00</t>
  </si>
  <si>
    <t>3270.00</t>
  </si>
  <si>
    <t>3280.00</t>
  </si>
  <si>
    <t>3290.00</t>
  </si>
  <si>
    <t>3300.00</t>
  </si>
  <si>
    <t>2.87</t>
  </si>
  <si>
    <t>3310.00</t>
  </si>
  <si>
    <t>5.20</t>
  </si>
  <si>
    <t>3320.00</t>
  </si>
  <si>
    <t>3330.00</t>
  </si>
  <si>
    <t>13.60</t>
  </si>
  <si>
    <t>3340.00</t>
  </si>
  <si>
    <t>3350.00</t>
  </si>
  <si>
    <t>3360.00</t>
  </si>
  <si>
    <t>6.55</t>
  </si>
  <si>
    <t>3370.00</t>
  </si>
  <si>
    <t>5.35</t>
  </si>
  <si>
    <t>3380.00</t>
  </si>
  <si>
    <t>1.60</t>
  </si>
  <si>
    <t>3390.00</t>
  </si>
  <si>
    <t>3400.00</t>
  </si>
  <si>
    <t>3410.00</t>
  </si>
  <si>
    <t>6.65</t>
  </si>
  <si>
    <t>3420.00</t>
  </si>
  <si>
    <t>3430.00</t>
  </si>
  <si>
    <t>3440.00</t>
  </si>
  <si>
    <t>12.75</t>
  </si>
  <si>
    <t>3450.00</t>
  </si>
  <si>
    <t>8.85</t>
  </si>
  <si>
    <t>3460.00</t>
  </si>
  <si>
    <t>11.05</t>
  </si>
  <si>
    <t>3470.00</t>
  </si>
  <si>
    <t>8.35</t>
  </si>
  <si>
    <t>3480.00</t>
  </si>
  <si>
    <t>3490.00</t>
  </si>
  <si>
    <t>3500.00</t>
  </si>
  <si>
    <t>3510.00</t>
  </si>
  <si>
    <t>3520.00</t>
  </si>
  <si>
    <t>3530.00</t>
  </si>
  <si>
    <t>3540.00</t>
  </si>
  <si>
    <t>3550.00</t>
  </si>
  <si>
    <t>3560.00</t>
  </si>
  <si>
    <t>3570.00</t>
  </si>
  <si>
    <t>3580.00</t>
  </si>
  <si>
    <t>3590.00</t>
  </si>
  <si>
    <t>11.75</t>
  </si>
  <si>
    <t>3600.00</t>
  </si>
  <si>
    <t>3610.00</t>
  </si>
  <si>
    <t>3620.00</t>
  </si>
  <si>
    <t>3630.00</t>
  </si>
  <si>
    <t>3640.00</t>
  </si>
  <si>
    <t>3.23</t>
  </si>
  <si>
    <t>3650.00</t>
  </si>
  <si>
    <t>3.05</t>
  </si>
  <si>
    <t>3660.00</t>
  </si>
  <si>
    <t>3670.00</t>
  </si>
  <si>
    <t>3680.00</t>
  </si>
  <si>
    <t>3690.00</t>
  </si>
  <si>
    <t>7.90</t>
  </si>
  <si>
    <t>3700.00</t>
  </si>
  <si>
    <t>3710.00</t>
  </si>
  <si>
    <t>3720.00</t>
  </si>
  <si>
    <t>3730.00</t>
  </si>
  <si>
    <t>3740.00</t>
  </si>
  <si>
    <t>3750.00</t>
  </si>
  <si>
    <t>10.55</t>
  </si>
  <si>
    <t>3760.00</t>
  </si>
  <si>
    <t>1.62</t>
  </si>
  <si>
    <t>3770.00</t>
  </si>
  <si>
    <t>11.70</t>
  </si>
  <si>
    <t>3780.00</t>
  </si>
  <si>
    <t>1.16</t>
  </si>
  <si>
    <t>7.35</t>
  </si>
  <si>
    <t>3790.00</t>
  </si>
  <si>
    <t>3800.00</t>
  </si>
  <si>
    <t>3810.00</t>
  </si>
  <si>
    <t>3820.00</t>
  </si>
  <si>
    <t>3830.00</t>
  </si>
  <si>
    <t>13.00</t>
  </si>
  <si>
    <t>3840.00</t>
  </si>
  <si>
    <t>11.80</t>
  </si>
  <si>
    <t>3850.00</t>
  </si>
  <si>
    <t>3860.00</t>
  </si>
  <si>
    <t>8.20</t>
  </si>
  <si>
    <t>3870.00</t>
  </si>
  <si>
    <t>15.95</t>
  </si>
  <si>
    <t>3880.00</t>
  </si>
  <si>
    <t>3890.00</t>
  </si>
  <si>
    <t>3900.00</t>
  </si>
  <si>
    <t>3910.00</t>
  </si>
  <si>
    <t>3920.00</t>
  </si>
  <si>
    <t>3930.00</t>
  </si>
  <si>
    <t>3940.00</t>
  </si>
  <si>
    <t>8.65</t>
  </si>
  <si>
    <t>3950.00</t>
  </si>
  <si>
    <t>3960.00</t>
  </si>
  <si>
    <t>3970.00</t>
  </si>
  <si>
    <t>3980.00</t>
  </si>
  <si>
    <t>3990.00</t>
  </si>
  <si>
    <t>4000.00</t>
  </si>
  <si>
    <t>11.95</t>
  </si>
  <si>
    <t>4010.00</t>
  </si>
  <si>
    <t>4020.00</t>
  </si>
  <si>
    <t>4030.00</t>
  </si>
  <si>
    <t>4040.00</t>
  </si>
  <si>
    <t>4050.00</t>
  </si>
  <si>
    <t>4060.00</t>
  </si>
  <si>
    <t>4070.00</t>
  </si>
  <si>
    <t>4080.00</t>
  </si>
  <si>
    <t>1.92</t>
  </si>
  <si>
    <t>16.90</t>
  </si>
  <si>
    <t>4090.00</t>
  </si>
  <si>
    <t>4100.00</t>
  </si>
  <si>
    <t>4110.00</t>
  </si>
  <si>
    <t>4120.00</t>
  </si>
  <si>
    <t>4130.00</t>
  </si>
  <si>
    <t>4140.00</t>
  </si>
  <si>
    <t>4150.00</t>
  </si>
  <si>
    <t>4160.00</t>
  </si>
  <si>
    <t>4170.00</t>
  </si>
  <si>
    <t>4180.00</t>
  </si>
  <si>
    <t>4190.00</t>
  </si>
  <si>
    <t>5.75</t>
  </si>
  <si>
    <t>4200.00</t>
  </si>
  <si>
    <t>4210.00</t>
  </si>
  <si>
    <t>4220.00</t>
  </si>
  <si>
    <t>4230.00</t>
  </si>
  <si>
    <t>3.07</t>
  </si>
  <si>
    <t>4240.00</t>
  </si>
  <si>
    <t>4250.00</t>
  </si>
  <si>
    <t>4260.00</t>
  </si>
  <si>
    <t>2.17</t>
  </si>
  <si>
    <t>4270.00</t>
  </si>
  <si>
    <t>4280.00</t>
  </si>
  <si>
    <t>4290.00</t>
  </si>
  <si>
    <t>4300.00</t>
  </si>
  <si>
    <t>4310.00</t>
  </si>
  <si>
    <t>4320.00</t>
  </si>
  <si>
    <t>4330.00</t>
  </si>
  <si>
    <t>4340.00</t>
  </si>
  <si>
    <t>4350.00</t>
  </si>
  <si>
    <t>6.40</t>
  </si>
  <si>
    <t>4360.00</t>
  </si>
  <si>
    <t>4370.00</t>
  </si>
  <si>
    <t>4380.00</t>
  </si>
  <si>
    <t>4390.00</t>
  </si>
  <si>
    <t>4400.00</t>
  </si>
  <si>
    <t>4410.00</t>
  </si>
  <si>
    <t>4420.00</t>
  </si>
  <si>
    <t>4430.00</t>
  </si>
  <si>
    <t>4440.00</t>
  </si>
  <si>
    <t>20.65</t>
  </si>
  <si>
    <t>4450.00</t>
  </si>
  <si>
    <t>2.44</t>
  </si>
  <si>
    <t>22.60</t>
  </si>
  <si>
    <t>4460.00</t>
  </si>
  <si>
    <t>2.08</t>
  </si>
  <si>
    <t>17.45</t>
  </si>
  <si>
    <t>4470.00</t>
  </si>
  <si>
    <t>8.90</t>
  </si>
  <si>
    <t>4480.00</t>
  </si>
  <si>
    <t>4490.00</t>
  </si>
  <si>
    <t>4500.00</t>
  </si>
  <si>
    <t>4510.00</t>
  </si>
  <si>
    <t>1.48</t>
  </si>
  <si>
    <t>10.75</t>
  </si>
  <si>
    <t>4520.00</t>
  </si>
  <si>
    <t>12.85</t>
  </si>
  <si>
    <t>2.23</t>
  </si>
  <si>
    <t>4530.00</t>
  </si>
  <si>
    <t>4540.00</t>
  </si>
  <si>
    <t>4550.00</t>
  </si>
  <si>
    <t>4560.00</t>
  </si>
  <si>
    <t>4570.00</t>
  </si>
  <si>
    <t>4580.00</t>
  </si>
  <si>
    <t>4590.00</t>
  </si>
  <si>
    <t>4600.00</t>
  </si>
  <si>
    <t>4610.00</t>
  </si>
  <si>
    <t>4620.00</t>
  </si>
  <si>
    <t>4630.00</t>
  </si>
  <si>
    <t>4640.00</t>
  </si>
  <si>
    <t>4650.00</t>
  </si>
  <si>
    <t>15.40</t>
  </si>
  <si>
    <t>4660.00</t>
  </si>
  <si>
    <t>23.85</t>
  </si>
  <si>
    <t>4670.00</t>
  </si>
  <si>
    <t>21.95</t>
  </si>
  <si>
    <t>4680.00</t>
  </si>
  <si>
    <t>13.95</t>
  </si>
  <si>
    <t>4690.00</t>
  </si>
  <si>
    <t>3.67</t>
  </si>
  <si>
    <t>4700.00</t>
  </si>
  <si>
    <t>4710.00</t>
  </si>
  <si>
    <t>4720.00</t>
  </si>
  <si>
    <t>17.60</t>
  </si>
  <si>
    <t>4730.00</t>
  </si>
  <si>
    <t>4740.00</t>
  </si>
  <si>
    <t>4750.00</t>
  </si>
  <si>
    <t>4760.00</t>
  </si>
  <si>
    <t>10.00</t>
  </si>
  <si>
    <t>4770.00</t>
  </si>
  <si>
    <t>4780.00</t>
  </si>
  <si>
    <t>9.10</t>
  </si>
  <si>
    <t>4790.00</t>
  </si>
  <si>
    <t>4800.00</t>
  </si>
  <si>
    <t>4810.00</t>
  </si>
  <si>
    <t>19.70</t>
  </si>
  <si>
    <t>4820.00</t>
  </si>
  <si>
    <t>15.55</t>
  </si>
  <si>
    <t>4830.00</t>
  </si>
  <si>
    <t>4840.00</t>
  </si>
  <si>
    <t>4850.00</t>
  </si>
  <si>
    <t>4860.00</t>
  </si>
  <si>
    <t>12.25</t>
  </si>
  <si>
    <t>4870.00</t>
  </si>
  <si>
    <t>13.40</t>
  </si>
  <si>
    <t>4880.00</t>
  </si>
  <si>
    <t>15.80</t>
  </si>
  <si>
    <t>4890.00</t>
  </si>
  <si>
    <t>18.40</t>
  </si>
  <si>
    <t>4900.00</t>
  </si>
  <si>
    <t>4910.00</t>
  </si>
  <si>
    <t>4920.00</t>
  </si>
  <si>
    <t>4930.00</t>
  </si>
  <si>
    <t>4940.00</t>
  </si>
  <si>
    <t>4950.00</t>
  </si>
  <si>
    <t>4960.00</t>
  </si>
  <si>
    <t>4970.00</t>
  </si>
  <si>
    <t>4980.00</t>
  </si>
  <si>
    <t>4990.00</t>
  </si>
  <si>
    <t>5000.00</t>
  </si>
  <si>
    <t>5010.00</t>
  </si>
  <si>
    <t>11.50</t>
  </si>
  <si>
    <t>5020.00</t>
  </si>
  <si>
    <t>3.43</t>
  </si>
  <si>
    <t>5030.00</t>
  </si>
  <si>
    <t>5040.00</t>
  </si>
  <si>
    <t>5050.00</t>
  </si>
  <si>
    <t>5060.00</t>
  </si>
  <si>
    <t>5070.00</t>
  </si>
  <si>
    <t>5080.00</t>
  </si>
  <si>
    <t>20.95</t>
  </si>
  <si>
    <t>5090.00</t>
  </si>
  <si>
    <t>2.79</t>
  </si>
  <si>
    <t>5100.00</t>
  </si>
  <si>
    <t>2.52</t>
  </si>
  <si>
    <t>33.55</t>
  </si>
  <si>
    <t>5110.00</t>
  </si>
  <si>
    <t>4.19</t>
  </si>
  <si>
    <t>23.75</t>
  </si>
  <si>
    <t>5120.00</t>
  </si>
  <si>
    <t>16.55</t>
  </si>
  <si>
    <t>5130.00</t>
  </si>
  <si>
    <t>5140.00</t>
  </si>
  <si>
    <t>5150.00</t>
  </si>
  <si>
    <t>5160.00</t>
  </si>
  <si>
    <t>1.61</t>
  </si>
  <si>
    <t>15.75</t>
  </si>
  <si>
    <t>5170.00</t>
  </si>
  <si>
    <t>5.13</t>
  </si>
  <si>
    <t>5180.00</t>
  </si>
  <si>
    <t>17.75</t>
  </si>
  <si>
    <t>5190.00</t>
  </si>
  <si>
    <t>1.78</t>
  </si>
  <si>
    <t>14.45</t>
  </si>
  <si>
    <t>5200.00</t>
  </si>
  <si>
    <t>5210.00</t>
  </si>
  <si>
    <t>5220.00</t>
  </si>
  <si>
    <t>4.27</t>
  </si>
  <si>
    <t>5.37</t>
  </si>
  <si>
    <t>5230.00</t>
  </si>
  <si>
    <t>5240.00</t>
  </si>
  <si>
    <t>5250.00</t>
  </si>
  <si>
    <t>4.83</t>
  </si>
  <si>
    <t>5260.00</t>
  </si>
  <si>
    <t>5270.00</t>
  </si>
  <si>
    <t>15.45</t>
  </si>
  <si>
    <t>5280.00</t>
  </si>
  <si>
    <t>2.68</t>
  </si>
  <si>
    <t>5290.00</t>
  </si>
  <si>
    <t>5.83</t>
  </si>
  <si>
    <t>5.03</t>
  </si>
  <si>
    <t>5300.00</t>
  </si>
  <si>
    <t>20.70</t>
  </si>
  <si>
    <t>5310.00</t>
  </si>
  <si>
    <t>2.39</t>
  </si>
  <si>
    <t>46.65</t>
  </si>
  <si>
    <t>5320.00</t>
  </si>
  <si>
    <t>6.94</t>
  </si>
  <si>
    <t>59.65</t>
  </si>
  <si>
    <t>5330.00</t>
  </si>
  <si>
    <t>4.99</t>
  </si>
  <si>
    <t>61.80</t>
  </si>
  <si>
    <t>5340.00</t>
  </si>
  <si>
    <t>7.37</t>
  </si>
  <si>
    <t>24.57</t>
  </si>
  <si>
    <t>16.50</t>
  </si>
  <si>
    <t>5350.00</t>
  </si>
  <si>
    <t>2.83</t>
  </si>
  <si>
    <t>24.45</t>
  </si>
  <si>
    <t>5360.00</t>
  </si>
  <si>
    <t>5370.00</t>
  </si>
  <si>
    <t>18.70</t>
  </si>
  <si>
    <t>5380.00</t>
  </si>
  <si>
    <t>17.55</t>
  </si>
  <si>
    <t>5390.00</t>
  </si>
  <si>
    <t>29.70</t>
  </si>
  <si>
    <t>5400.00</t>
  </si>
  <si>
    <t>18.25</t>
  </si>
  <si>
    <t>5410.00</t>
  </si>
  <si>
    <t>5420.00</t>
  </si>
  <si>
    <t>5430.00</t>
  </si>
  <si>
    <t>24.55</t>
  </si>
  <si>
    <t>5440.00</t>
  </si>
  <si>
    <t>4.08</t>
  </si>
  <si>
    <t>1.89</t>
  </si>
  <si>
    <t>5447.25</t>
  </si>
  <si>
    <t>TOTALES</t>
  </si>
  <si>
    <t>Derecho de Botadero</t>
  </si>
  <si>
    <t>DISCRIMINACION DEL AIU</t>
  </si>
  <si>
    <t>La longitud total a intervenir por 4 lineas.</t>
  </si>
  <si>
    <t>Director Planeación</t>
  </si>
  <si>
    <t>Secretaría de Infraestructura Física</t>
  </si>
  <si>
    <t>FORMULARIO 1</t>
  </si>
  <si>
    <t>PRESUPUESTO OFICIAL</t>
  </si>
  <si>
    <t>[El presente formulario formulario aplica para los procesos de contratación que tengan como forma de pago precios unitarios, la Entidad debe ajustarlo cuando la modalidad de pago corresponde a: precio global, llave en mano, administración delegada y reembolso de gastos] </t>
  </si>
  <si>
    <t>Nº</t>
  </si>
  <si>
    <t>ITEM DE PAGO</t>
  </si>
  <si>
    <t xml:space="preserve">ESPECIFICACIONES </t>
  </si>
  <si>
    <t xml:space="preserve">VALOR TOTAL                                </t>
  </si>
  <si>
    <t>GENERAL</t>
  </si>
  <si>
    <t>PARTICULAR</t>
  </si>
  <si>
    <t>Subtotal</t>
  </si>
  <si>
    <t xml:space="preserve">SUBTOTAL OBRAS </t>
  </si>
  <si>
    <t xml:space="preserve">PROVISION PARA AJUSTES, OBRAS COMPLEMENTARIAS Y/O ADICIONALES </t>
  </si>
  <si>
    <t>SUBTOTAL OBRAS (INCLUYE IVA)</t>
  </si>
  <si>
    <t xml:space="preserve">VALOR TOTAL EN LETRAS: </t>
  </si>
  <si>
    <r>
      <rPr>
        <b/>
        <sz val="12"/>
        <rFont val="Arial Narrow"/>
        <family val="2"/>
      </rPr>
      <t xml:space="preserve">NOTA 1: </t>
    </r>
    <r>
      <rPr>
        <sz val="12"/>
        <rFont val="Arial Narrow"/>
        <family val="2"/>
      </rPr>
      <t xml:space="preserve"> </t>
    </r>
  </si>
  <si>
    <t>PORCENTAJE</t>
  </si>
  <si>
    <r>
      <rPr>
        <b/>
        <sz val="12"/>
        <rFont val="Arial Narrow"/>
        <family val="2"/>
      </rPr>
      <t>NOTA 2:</t>
    </r>
    <r>
      <rPr>
        <sz val="12"/>
        <rFont val="Arial Narrow"/>
        <family val="2"/>
      </rPr>
      <t xml:space="preserve"> </t>
    </r>
  </si>
  <si>
    <t>A=</t>
  </si>
  <si>
    <r>
      <rPr>
        <b/>
        <sz val="12"/>
        <rFont val="Arial Narrow"/>
        <family val="2"/>
      </rPr>
      <t>NOTA 3:</t>
    </r>
    <r>
      <rPr>
        <sz val="12"/>
        <rFont val="Arial Narrow"/>
        <family val="2"/>
      </rPr>
      <t xml:space="preserve"> Se debe tener en cuenta que el PRECIO UNITARIO incluye el valor de A.I.U. </t>
    </r>
  </si>
  <si>
    <t xml:space="preserve">IMPREVISTO
</t>
  </si>
  <si>
    <t>I=</t>
  </si>
  <si>
    <r>
      <rPr>
        <b/>
        <sz val="12"/>
        <rFont val="Arial Narrow"/>
        <family val="2"/>
      </rPr>
      <t>NOTA 4:</t>
    </r>
    <r>
      <rPr>
        <sz val="12"/>
        <rFont val="Arial Narrow"/>
        <family val="2"/>
      </rPr>
      <t xml:space="preserve"> Cuando la fracción decimal del peso sea  igual o superior a 5 se aproximara por exceso al número entero siguiente del peso y cuando la fracción decimal del peso sea inferior a 5 se aproximará por defecto al número entero del peso. </t>
    </r>
  </si>
  <si>
    <t xml:space="preserve">UTILIDAD
</t>
  </si>
  <si>
    <t>U=</t>
  </si>
  <si>
    <r>
      <rPr>
        <b/>
        <sz val="12"/>
        <rFont val="Arial Narrow"/>
        <family val="2"/>
      </rPr>
      <t>NOTA 5:</t>
    </r>
    <r>
      <rPr>
        <sz val="12"/>
        <rFont val="Arial Narrow"/>
        <family val="2"/>
      </rPr>
      <t xml:space="preserve">  El A.I.U y su discriminación deben estar en porcentaje (%). </t>
    </r>
  </si>
  <si>
    <t>TOTAL A.I.U</t>
  </si>
  <si>
    <t>A.I.U.=</t>
  </si>
  <si>
    <r>
      <t xml:space="preserve">NOTA 6:  </t>
    </r>
    <r>
      <rPr>
        <sz val="12"/>
        <rFont val="Arial Narrow"/>
        <family val="2"/>
      </rPr>
      <t>El reconocimiento económico de los requerimientos  ambientales exigidos  por las autoridades ambientales, y/o sociales que son de obligatorio cumplimiento, serán reconocidos a cargo de reembolso de gastos (afectados por un % de administracion).</t>
    </r>
    <r>
      <rPr>
        <b/>
        <sz val="12"/>
        <rFont val="Arial Narrow"/>
        <family val="2"/>
      </rPr>
      <t xml:space="preserve">(Ajustar de acuerdo al proyecto) </t>
    </r>
  </si>
  <si>
    <t>PPTO PLAN DE MANEJO DEL TRANSITO</t>
  </si>
  <si>
    <t>8,1,1</t>
  </si>
  <si>
    <t xml:space="preserve">Señalizacion </t>
  </si>
  <si>
    <t>Und</t>
  </si>
  <si>
    <t xml:space="preserve"> Dispositivos para canalizar el transito </t>
  </si>
  <si>
    <t>8,2,2</t>
  </si>
  <si>
    <t>8,2,3</t>
  </si>
  <si>
    <t>8,2,4</t>
  </si>
  <si>
    <t>8,2,6</t>
  </si>
  <si>
    <t>8,2,7</t>
  </si>
  <si>
    <t>Abanderados</t>
  </si>
  <si>
    <t>9,1,1</t>
  </si>
  <si>
    <t xml:space="preserve"> ACTIVIDADES DE CAPACITACIÓN </t>
  </si>
  <si>
    <t>PROGRAMA/PROYECTO GESTIÓN AMBIENTAL</t>
  </si>
  <si>
    <t>9,1,1,1</t>
  </si>
  <si>
    <t>9,1,2</t>
  </si>
  <si>
    <t>9,1,2,1</t>
  </si>
  <si>
    <t xml:space="preserve"> CUMPLIMENTO DE REQUISITOS LEGALES  </t>
  </si>
  <si>
    <t>9,1,3</t>
  </si>
  <si>
    <t>9,1,3,1</t>
  </si>
  <si>
    <t xml:space="preserve"> MANEJO Y DISPOSICION FINAL DE RESIDUOS SOLIDOS CONVENCIONALES Y ESPECIALES  </t>
  </si>
  <si>
    <t>9,1,3,2</t>
  </si>
  <si>
    <t>9,1,3,3</t>
  </si>
  <si>
    <t>9,1,3,4</t>
  </si>
  <si>
    <t>9,1,3,5</t>
  </si>
  <si>
    <t>9,1,4</t>
  </si>
  <si>
    <t xml:space="preserve">SEÑALIZACIÓN FRENTES DE OBRASY SITIOS TEMPORALES (Demarcación de áreas de trabajo y centros de acopio) </t>
  </si>
  <si>
    <t>9,1,4,1</t>
  </si>
  <si>
    <t>9,1,4,2</t>
  </si>
  <si>
    <t>9,1,4,3</t>
  </si>
  <si>
    <t xml:space="preserve"> PROYECTO DE MANEJO INTEGRAL DE MATERIALES DE CONSTRUCCION Y MANEJO DE FUENTES DE EMISIONES ATMOSFÉRICAS </t>
  </si>
  <si>
    <t>9,1,5</t>
  </si>
  <si>
    <t>9,1,5,1</t>
  </si>
  <si>
    <t>9,1,5,2</t>
  </si>
  <si>
    <t>9,1,5,3</t>
  </si>
  <si>
    <t>9,1,5,4</t>
  </si>
  <si>
    <t>9,1,6</t>
  </si>
  <si>
    <t>PROTECCIÓN DEL SUELO, GESTIÓN RECURSO HIDRICO Y MANEJO DE RESIDUOS LÍQUIDOS DOMÉSTICOS E INDUSTRIALES</t>
  </si>
  <si>
    <t xml:space="preserve">PROGRAMA DE SEGURIDAD Y SALUD EN EL TRABAJO </t>
  </si>
  <si>
    <t>9,2,1</t>
  </si>
  <si>
    <t>DOTACIÓN DE CAMPAMENTOS  /INSTALACIONES PROVISIONALES</t>
  </si>
  <si>
    <t>9,2,2</t>
  </si>
  <si>
    <t>9,2,3</t>
  </si>
  <si>
    <t>9,2,1,1</t>
  </si>
  <si>
    <t>9,2,1,2</t>
  </si>
  <si>
    <t>9,2,1,3</t>
  </si>
  <si>
    <t>9,2,1,4</t>
  </si>
  <si>
    <t>DOTACIÓN Y ELEMENTOS DE PROTECCIÓN PERSONAL</t>
  </si>
  <si>
    <t>9,2,2,1</t>
  </si>
  <si>
    <t>9,2,2,2</t>
  </si>
  <si>
    <t>9,2,2,3</t>
  </si>
  <si>
    <t>9,2,2,4</t>
  </si>
  <si>
    <t>9,2,2,5</t>
  </si>
  <si>
    <t>9,2,2,6</t>
  </si>
  <si>
    <t>9,2,2,7</t>
  </si>
  <si>
    <t>9,2,2,8</t>
  </si>
  <si>
    <t>9,2,2,9</t>
  </si>
  <si>
    <t>9,2,2,10</t>
  </si>
  <si>
    <t>9,2,2,11</t>
  </si>
  <si>
    <t>9,2,2,12</t>
  </si>
  <si>
    <t>9,2,2,13</t>
  </si>
  <si>
    <t>IMAGEN INSTITUCIONAL</t>
  </si>
  <si>
    <t>9,2,3,1</t>
  </si>
  <si>
    <t>9,2,3,2</t>
  </si>
  <si>
    <t>9,2,3,3</t>
  </si>
  <si>
    <t>9,2,3,4</t>
  </si>
  <si>
    <t>GESTIÓN SOCIAL</t>
  </si>
  <si>
    <t>9,3,1</t>
  </si>
  <si>
    <t xml:space="preserve">Información y divulgación </t>
  </si>
  <si>
    <t>9,3,1,1</t>
  </si>
  <si>
    <t>9,3,1,2</t>
  </si>
  <si>
    <t>9,3,1,3</t>
  </si>
  <si>
    <t>km</t>
  </si>
  <si>
    <t>OBRAS DE EXPLANACIÓN</t>
  </si>
  <si>
    <t>OBRAS DE CONCRETO</t>
  </si>
  <si>
    <t>AFIRMADO, SUBBASES, BASES GRANULARES Y TRATAMIENTO SUPERFICIAL (INCLUYE ACARREOS)</t>
  </si>
  <si>
    <t>Diff Pajustado - Pinicial</t>
  </si>
  <si>
    <t>Profesional Ambiental</t>
  </si>
  <si>
    <t>1.2</t>
  </si>
  <si>
    <t>1.6</t>
  </si>
  <si>
    <t>ml</t>
  </si>
  <si>
    <t>Reparación de gavión, reutilizando piedra existente</t>
  </si>
  <si>
    <t>jor</t>
  </si>
  <si>
    <t>8.13</t>
  </si>
  <si>
    <t>Sello de grietas en pavimento asfáltico con ruteo</t>
  </si>
  <si>
    <t>Dirección de Desarrollo Físico</t>
  </si>
  <si>
    <t>Director de Desarrollo Físico</t>
  </si>
  <si>
    <t>Vehículo doble tracción, doble cabina, 2000 CC o superior (modelo 2015 o superior)  tarifa de alquiler tiempo completo, incluye combustible,  incluye conductor. Se debe garantizar permanencia de los vehículos durante toda la ejecución del proyecto.</t>
  </si>
  <si>
    <t>Gastos de alojamiento, transporte y alimentación, se reconocerán según costo real y contra factura</t>
  </si>
  <si>
    <t>Kit</t>
  </si>
  <si>
    <t>Estimado</t>
  </si>
  <si>
    <r>
      <t>Oficina de</t>
    </r>
    <r>
      <rPr>
        <b/>
        <sz val="10"/>
        <rFont val="Arial"/>
        <family val="2"/>
      </rPr>
      <t xml:space="preserve"> </t>
    </r>
    <r>
      <rPr>
        <sz val="10"/>
        <rFont val="Arial"/>
        <family val="2"/>
      </rPr>
      <t>campo</t>
    </r>
    <r>
      <rPr>
        <b/>
        <sz val="10"/>
        <rFont val="Arial"/>
        <family val="2"/>
      </rPr>
      <t xml:space="preserve"> </t>
    </r>
    <r>
      <rPr>
        <sz val="10"/>
        <rFont val="Arial"/>
        <family val="2"/>
      </rPr>
      <t>(alquiler y pago de servicios públicos)</t>
    </r>
  </si>
  <si>
    <t>Valor estimado para provisión de horas extras del equipo de Tecnólogos. Provisión que se utilizará siempre y cuando las horas extras hayan sido debidamente autorizadas por parte del Supervisor designado por El Departamento de Antioquia y sólo para los casos en que estrictamente se requieran. El valor de la hora se calculará de acuerdo con el salario de los tecnólogos ofrecido en este formulario por el contratista, el cual y el mismo será afectado por el Factor Multiplicador presentado por éste. Por ningún motivo podrán superar el monto establecido.</t>
  </si>
  <si>
    <t>Tecnólogo SST</t>
  </si>
  <si>
    <t>Asesorías Especializadas (Hidráulicas, geotécnicas, suelos, pavimentos, estructurales, geológicas, o cualquier asesoría adicional) se paga contra factura</t>
  </si>
  <si>
    <t>1.3</t>
  </si>
  <si>
    <t>1.5</t>
  </si>
  <si>
    <t>CONSERVACIÓN, MANTENIMIENTO Y REHABILITACIÓN DE LAS VIAS A CARGO DEL DEPARTAMENTO DE ANTIOQUIA EN LA SUBREGIÓN SUROESTE</t>
  </si>
  <si>
    <t>5</t>
  </si>
  <si>
    <t>6</t>
  </si>
  <si>
    <t>7</t>
  </si>
  <si>
    <t>8</t>
  </si>
  <si>
    <t>9</t>
  </si>
  <si>
    <t>11</t>
  </si>
  <si>
    <t>12</t>
  </si>
  <si>
    <t>13</t>
  </si>
  <si>
    <t>14</t>
  </si>
  <si>
    <t>15</t>
  </si>
  <si>
    <t>16</t>
  </si>
  <si>
    <t>17</t>
  </si>
  <si>
    <t>18</t>
  </si>
  <si>
    <t>6.2.2</t>
  </si>
  <si>
    <t>4.1.1</t>
  </si>
  <si>
    <t>4.1.6</t>
  </si>
  <si>
    <t>4.1.57</t>
  </si>
  <si>
    <t>4.3.5</t>
  </si>
  <si>
    <t>4.3.2</t>
  </si>
  <si>
    <t>4.2.8</t>
  </si>
  <si>
    <t>4.2.2</t>
  </si>
  <si>
    <t>4.2.1</t>
  </si>
  <si>
    <t>4.2.3</t>
  </si>
  <si>
    <t>4.2.4</t>
  </si>
  <si>
    <t>1.1</t>
  </si>
  <si>
    <t>4.3.6</t>
  </si>
  <si>
    <t>8.2</t>
  </si>
  <si>
    <t>4.1.56</t>
  </si>
  <si>
    <t>Instalación de base existente reciclada con adición de base granular y cemento, E = 30cm (7 cm de Mezcla asfáltica recuperada, 20 cm Base granular existente y 3 cm de Base granular nueva)</t>
  </si>
  <si>
    <t>5.2.8</t>
  </si>
  <si>
    <t>5.1.1</t>
  </si>
  <si>
    <t>5.1.2</t>
  </si>
  <si>
    <t>5.1.6</t>
  </si>
  <si>
    <t>5.1.4</t>
  </si>
  <si>
    <t>13.1</t>
  </si>
  <si>
    <t>13.3</t>
  </si>
  <si>
    <t>Suministro, transporte y colocación de Acero de refuerzo fy=420 Mpa (Grado 60)</t>
  </si>
  <si>
    <t>10.1</t>
  </si>
  <si>
    <t>Suministro, transporte y colocación de Defensa metálica Galvanizado en Caliente.</t>
  </si>
  <si>
    <t>Barandas metálicas tipo pingüino en tubería de 4", Acero A-500 Grado C - Limpieza (Sand Blasting) grado metal casi blanco, perfil de rugosidad de 1,5 a 2 mils, anticorrosivo epoxipoliamida espesor mínimo de 3 mils, acabado de uretano de espesor mínimo de 3 mils. Incluye platinas de asiento y de anclaje.</t>
  </si>
  <si>
    <t>11.11</t>
  </si>
  <si>
    <t>4.1.7</t>
  </si>
  <si>
    <t>4.1.9</t>
  </si>
  <si>
    <t>6.2.3</t>
  </si>
  <si>
    <t>4.1.20</t>
  </si>
  <si>
    <t>4.1.21</t>
  </si>
  <si>
    <t>4.1.22</t>
  </si>
  <si>
    <t>Excavación varias en material común en cualquier condición de humedad para pilas 4-6 m, diámetro interno 1.2 mt,  Incluye anillo en concreto e=10cm 17.5 Mpa. Iincluye transporte y disposición final de los materiales.</t>
  </si>
  <si>
    <t>4.1.23</t>
  </si>
  <si>
    <t>4.1.24</t>
  </si>
  <si>
    <t>4.1.25</t>
  </si>
  <si>
    <t>4.1.26</t>
  </si>
  <si>
    <t>4.1.27</t>
  </si>
  <si>
    <t>4.1.28</t>
  </si>
  <si>
    <t>4.1.29</t>
  </si>
  <si>
    <t>4.1.30</t>
  </si>
  <si>
    <t>4.1.31</t>
  </si>
  <si>
    <t>2.5</t>
  </si>
  <si>
    <t>Pila en concreto Clase D (21 MPa) fundido en sitio, D=1.20 m, sin anillo</t>
  </si>
  <si>
    <t>6.1.1</t>
  </si>
  <si>
    <t>Pila en concreto Clase D (21 MPa) fundido en sitio, D=1.30 m, sin anillo</t>
  </si>
  <si>
    <t>6.1.3</t>
  </si>
  <si>
    <t>Concreto Clase D (21 MPa). Muros, disipadores, aletas y estribos.</t>
  </si>
  <si>
    <t>6.2.10</t>
  </si>
  <si>
    <t>Concreto Clase D (21 MPa). Llave de confinamiento para pavimento en adoquín de 0,15 x 0,40 m</t>
  </si>
  <si>
    <t>6.1.25</t>
  </si>
  <si>
    <t>Concreto Clase G (Ciclópeo con concreto clase F - 14 MPa)</t>
  </si>
  <si>
    <t>Concreto Clase D (21 MPa). Cunetas colectoras de aguas lluvias desarrollo 1.00 m e: 0.10 m. La malla electrosoldada se pagará en su respectivo item.</t>
  </si>
  <si>
    <t>6.2.6</t>
  </si>
  <si>
    <t>Concreto Clase D (21MPa) - Box Coulvert. Losa Inferior</t>
  </si>
  <si>
    <t>6.2.8</t>
  </si>
  <si>
    <t>Concreto Clase D (21 MPa). Box Coulvert - Losa superior y muros laterales</t>
  </si>
  <si>
    <t>6.2.9</t>
  </si>
  <si>
    <t>Concreto Clase F (14 MPa). Elementos varios.</t>
  </si>
  <si>
    <t>15.8</t>
  </si>
  <si>
    <t>8.3</t>
  </si>
  <si>
    <t>Limpieza de cunetas en concreto, incluye acarreo interno</t>
  </si>
  <si>
    <t>8.4</t>
  </si>
  <si>
    <t>4.2.6</t>
  </si>
  <si>
    <t>2.7</t>
  </si>
  <si>
    <t>Demolición de estructuras (Concreto reforzado).  Incluye cargue, transporte y disposición de los materiales provenientes de la demolición.</t>
  </si>
  <si>
    <t>8.21</t>
  </si>
  <si>
    <t>Suministro, transporte y construcción de Gaviones, incluye transporte material</t>
  </si>
  <si>
    <t>8.36</t>
  </si>
  <si>
    <t>3.6</t>
  </si>
  <si>
    <t>Revegetalización de taludes con agromanto de fique con Brachiaria decumbens, para sembrar en sitios hasta 2.000 mts de altura snm</t>
  </si>
  <si>
    <t>8.39</t>
  </si>
  <si>
    <t>Revegetalización de taludes con agromanto de fique con Reygrass pasares, para sembrar en sitios con alturas mayores de 2.000 mts de altura snm</t>
  </si>
  <si>
    <t>Revegetalización de zonas planas y/o zonas de deposito con estolones de pasto de la zona.</t>
  </si>
  <si>
    <t>8.41</t>
  </si>
  <si>
    <t>Revegetalización de zonas planas y/o zonas de deposito con semillas certificada de gramineas.</t>
  </si>
  <si>
    <t>8.42</t>
  </si>
  <si>
    <t>8.44</t>
  </si>
  <si>
    <t>Construcción de Trinchos en madera</t>
  </si>
  <si>
    <t>8.47</t>
  </si>
  <si>
    <t>Rondas de Coronación Trapezoidal en Geomembrana (incluye Excavación)</t>
  </si>
  <si>
    <t>8.48</t>
  </si>
  <si>
    <t>Rondas de Coronación en sacos de polipropileno (suelo cemento 5:1, 60Cm *70cm)</t>
  </si>
  <si>
    <t>8.50</t>
  </si>
  <si>
    <t>Sellado de Grietas con material de Limo y Cal (Grieta máxima de 15 cm de ancho * 60 cm de profundidad)</t>
  </si>
  <si>
    <t>8.52</t>
  </si>
  <si>
    <t>Obreros por Administración. Incluye factor prestacional.</t>
  </si>
  <si>
    <t>18.1</t>
  </si>
  <si>
    <t>Concreto clase C (28 MPa). Tablero, losa de de fondo y bordillo. Incluye suministro, transporte, colocación, formaleta, obra falsa para puentes y demás elementos necesarios para su correcta ejecución.</t>
  </si>
  <si>
    <t>6.2.32</t>
  </si>
  <si>
    <t>6.2.33</t>
  </si>
  <si>
    <t>Concreto Clase C (28 MPa). Viaducto peatonal. Incluye suministro, transporte y colocación del concreto, mano de obra y todos los demás elementos necesarios para su construcción. El acero se paga en su ítem correspondiente.</t>
  </si>
  <si>
    <t>Concreto Clase C (28 MPa). Estribos y vigas cabezales. Incluye suministro, transporte, colocación, formaleta, obra falsa para puentes y demás elementos necesarios para su correcta ejecución.</t>
  </si>
  <si>
    <t>6.2.31</t>
  </si>
  <si>
    <t>Suministro, transporte y colocación de tubería PVC 36" para alcantarillado</t>
  </si>
  <si>
    <t>8.27</t>
  </si>
  <si>
    <t>Voladura roca con explosivo. Incluye desembombe, transporte y disposición final de los materiales.</t>
  </si>
  <si>
    <t>4.1.58</t>
  </si>
  <si>
    <t>Suministro, transporte y colocación de tubería de 4", perforada para drenaje y filtros</t>
  </si>
  <si>
    <t>8.31</t>
  </si>
  <si>
    <t>Suministro, transporte y colocación de tubería PVC - S de 3" para pases de muro</t>
  </si>
  <si>
    <t>8.33</t>
  </si>
  <si>
    <t>Suministro y aplicación de adhesivo epóxico para garantizar el puente de adherencia entre concreto fresco y concreto endurecido. Incluye limpieza de superficie de concreto, no incluye anclajes.</t>
  </si>
  <si>
    <t>6.2.42</t>
  </si>
  <si>
    <t xml:space="preserve">Tala, cargue y retiro de arboles, bajo cualquier condición, altura entre 1.0 a 5.0 m y DAP mayor de 10 cm. Incluye trozado, retiro de raíces completo, transporte y disposición del material resultante. </t>
  </si>
  <si>
    <t>15.11</t>
  </si>
  <si>
    <t>Suministro, transporte y siembra de árbol  h&lt;=1.0 m. Incluye insumos, mano de obra, excavación, abono, herramientas, transporte y todo lo necesario para la correcta siembra.</t>
  </si>
  <si>
    <t>15.1</t>
  </si>
  <si>
    <t>Concreto Clase D (21 MPa). Cunetas.</t>
  </si>
  <si>
    <t>Suministro, transporte e Instalción de Geotextil NT 2500 o Similar. No incluye excavación y llenos, los cuales se pagan por su item respectivo.</t>
  </si>
  <si>
    <t>8.9</t>
  </si>
  <si>
    <t>Suministro, transporte e instalación de Geodrén circular. Incluye tubería de drenaje HDPE de 4". No incluye excavación y llenos, los cuales se pagan por su item respectivo.</t>
  </si>
  <si>
    <t>8.8</t>
  </si>
  <si>
    <t>Suministro, transporte y aplicación de emulsión asfáltica catiónica de rompimiento lento C.R.L.- 1 o C.R.L. - 0 para imprimación de superficie a pavimentar según normas para la construcción de pavimentos del INVIAS. Incluye todo lo necesario para su correcta construcción y funcionamiento. Incluye Limpieza de superficie y Riego inicial con carrotanque</t>
  </si>
  <si>
    <t>7.1.1</t>
  </si>
  <si>
    <t>Suministro y aplicación de mezcla asfáltica en caliente tipo densa MDC 19 que cumpla con el Artículo 450-13 de la norma INVIAS 2013. Incluye: colocación con terminadora (finisher) y compactación. No incluye imprimación, ni transporte de materiales, que se pagarán en su respectivo ítem. Su medida de pago será metro cúbico compacto medido en sitio.</t>
  </si>
  <si>
    <t xml:space="preserve">Suministro, transporte y aplicación con pintura acrílica en frio reflectorizada con microesferas de vidrio para línea de demarcación en pavimento. </t>
  </si>
  <si>
    <t>12.1</t>
  </si>
  <si>
    <t>Suministro, transporte y aplicación de pintura acrílica en frio reflectorizada con microesferas de vidrio para resaltos, zonas escolares y otras áreas. Iincluye texto, pictograma y todo lo necesario para su correcta instalación.</t>
  </si>
  <si>
    <t>12.2</t>
  </si>
  <si>
    <t>7.1.2</t>
  </si>
  <si>
    <t>Suministro, transporte e instalación de Geotextil T 2100 o similar</t>
  </si>
  <si>
    <t>8.11</t>
  </si>
  <si>
    <t>12.5</t>
  </si>
  <si>
    <t>11.1</t>
  </si>
  <si>
    <t>13.5</t>
  </si>
  <si>
    <t>Lleno con Material filtrante 1 1/2". Incluye suministro y colocación, el transporte se pagará por su respectivo item.</t>
  </si>
  <si>
    <t>Lleno manual para estructuras con material de préstamo hasta obtener una densidad mínima del 95%, de la obtenida en el ensayo del Proctor modificado. Incluye suministro de material, conformación, compactación</t>
  </si>
  <si>
    <t>6.2.5</t>
  </si>
  <si>
    <t>Concreto Clase E (17.5 MPa). Elementos varios.</t>
  </si>
  <si>
    <t>6.2.4</t>
  </si>
  <si>
    <t>Localización, trazado y replanteo con equipos de precisición.</t>
  </si>
  <si>
    <t>4.2.9</t>
  </si>
  <si>
    <t>BASE DE DATOS DE LA SECRETARÍA DE INFRAESTRUCTURA FISICA</t>
  </si>
  <si>
    <t>Clave</t>
  </si>
  <si>
    <t>Descripción</t>
  </si>
  <si>
    <t>Total costo directo</t>
  </si>
  <si>
    <t>1</t>
  </si>
  <si>
    <t>PRELIMINARES</t>
  </si>
  <si>
    <t>Localización, trazado y replanteo por m2</t>
  </si>
  <si>
    <t>2</t>
  </si>
  <si>
    <t>DEMOLICIONES, CORTE Y RETIROS</t>
  </si>
  <si>
    <t>Demolición de pavimento rígido, de espesor menor a 20 cm y cualquier resistencia. Incluye corte con cortadora según trazado, retiro de entresuelo adherido, de acero de refuerzo, de cordones y el cargue, transporte y disposición final de escombros con su respectivo derecho de botadero. Se debe realizar recuperación de los materiales aprovechables o su transporte hasta el sitio que indique la interventoría.</t>
  </si>
  <si>
    <t>Demolición de pavimento rígido, de cualquier resistencia y espesor. Incluye corte con cortadora según trazado, retiro de entresuelo adherido, de acero de refuerzo, de cordones y el cargue, transporte y disposición final de escombros con su respectivo derecho de botadero. Se debe realizar recuperación de los materiales aprovechables o su transporte hasta el sitio que indique la interventoría.</t>
  </si>
  <si>
    <t>Demolición de pavimento asfáltico, de cualquier espesor. Incluye corte con cortadora según trazado y cargue, transporte y disposición final de escombros</t>
  </si>
  <si>
    <t>2.4</t>
  </si>
  <si>
    <t>Corte de pavimento flexible</t>
  </si>
  <si>
    <t>Demolición de roca a cielo abierto, con agente demoledor no explosivo, para volúmenes de roca mayores a 0.10 m3. Incluye cemento demoledor, desembombe, acarreo interno a sitio de acopio donde indique la interventoría y todo lo necesario para su correcta ejecución. Incluye cargue, transporte y disposición final del material.</t>
  </si>
  <si>
    <t>Demolición de roca en espacios confinados, con agente demoledor no explosivo, para volúmenes de roca mayores a 0.10 m3. Incluye cemento demoledor a una dosificación de 10 kg por metro cúbico, desembombe, extracción a cielo abierto y acarreo interno a sitio de acopio donde indique la interventoría y todo lo necesario para su correcta ejecución. Incluye cargue, trasporte y disposición final del material.</t>
  </si>
  <si>
    <t>Demolición pisos, andenes, cunetas  y bordillos de concreto, en cualquier espesor. Incluye retiro de malla de refuerzo si existe, cargue, transporte y disposición de los materiales provenientes de la demolición.</t>
  </si>
  <si>
    <t>2.9</t>
  </si>
  <si>
    <t>Demolición de muros en mampostería de cualquier espesor. Incluye retiro de revoques, enchapes (baldosa, baldosín forros en arenón, madera, vinilo, granito esmerilado, concreto, pisos en gres, piedra, cintas de remate en concreto o cualquier otro acabado que se encuentre sobre el muro. Incluye  cargue, transporte y botada de escombros con su respectivo derecho de botadero, cortes máquina de disco. Además recuperación de los materiales aprovechables o su transporte hasta el sitio que indique la interventoría.</t>
  </si>
  <si>
    <t>Demolición de pavimento rígido.  Incluye  transporte botada y disposición final de los matriales.</t>
  </si>
  <si>
    <t>2.11</t>
  </si>
  <si>
    <t>Desmonte de cerramiento en malla con muro. Incluye retiro de tubo galvanizado, malla, muros, alfajías y cargue, transporte y disposición de escombros resultantes</t>
  </si>
  <si>
    <t>2.12</t>
  </si>
  <si>
    <t>Retiro y reinstalación de señal vertical.  Incluye transporte botada</t>
  </si>
  <si>
    <t>Retiro de tubería existente de 16", sin excavación</t>
  </si>
  <si>
    <t>2.14</t>
  </si>
  <si>
    <t>Retiro de tubería existente de 24", sin excavación</t>
  </si>
  <si>
    <t>Retiro manual de Adoquines y Gramoquines recuperables. Incluye, retiro, cargue y descargue manual. así mo el transporte y la disposición final de los materiales.</t>
  </si>
  <si>
    <t>2.16</t>
  </si>
  <si>
    <t>Retiro completo de bandera.  Incluye transporte y disposición final</t>
  </si>
  <si>
    <t>Retiro completo de pasavía.  Incluye transporte y disposición final</t>
  </si>
  <si>
    <t>2.18</t>
  </si>
  <si>
    <t>Retiro de señal vertical.  Incluye transporte y disposición final (incluye señales SI-05, SI-06 y postes de referenciaSI-04 en concreto)</t>
  </si>
  <si>
    <t>2.19</t>
  </si>
  <si>
    <t>Retiro de pasamanos metálico</t>
  </si>
  <si>
    <t>Remoción de cerca de alambre de púas con postes de madera</t>
  </si>
  <si>
    <t>2.21</t>
  </si>
  <si>
    <t>Remoción de cerca de alambre de púas con postes de concreto</t>
  </si>
  <si>
    <t>2.22</t>
  </si>
  <si>
    <t>Fresado de un pavimento asfáltico en espesor de hasta 12 cm. Incluye transporte, botada y disposición final del material.</t>
  </si>
  <si>
    <t>Fresado de pavimento asfáltico en cualquier espesor.  Incluye transporte, botada y disposición final del material.</t>
  </si>
  <si>
    <t>3</t>
  </si>
  <si>
    <t>CERRAMIENTOS</t>
  </si>
  <si>
    <t>3.1</t>
  </si>
  <si>
    <t>Cerramiento en Malla Gallinero de  1_1/4",  con varillón en madera común cada 2 m y h=1.10 m.</t>
  </si>
  <si>
    <t>3.2</t>
  </si>
  <si>
    <t>Cerramiento provisional en tela verde Saran H=2.50 con estacones redondos en madera común o pino cipres  C/1.50 M</t>
  </si>
  <si>
    <t>3.3</t>
  </si>
  <si>
    <t>Construcción de cerramiento en malla eslabonada de 2 1/4" x 2 1/4" y tubería galvanizada de 2" x 0.098".Incluye  mampostería en bloque de concreto e = 0.15 m - 2hiladas, columnetas de confinamiento de 0.15 x 0.20 m c/2.0 m, pisamalla en mortero 1:4 en punta de diamante, viga de fundación de 0.30 x 0.30 m, pilotes c/2.0 m de f=0.30 m h = 1.0 m, acero de refuerzo y excavación de la fundación)de 2" x 0.098".</t>
  </si>
  <si>
    <t>Construcción de cerramiento existente en tubería PTS cuadrada de 2". Incluye mampostería en bloque de concreto e = 0.15 m - 2hiladas, columnetas de confinamiento de 0.15 x 0.20 m c/2.0 m, pisamalla en mortero 1:4 en punta de diamante, viga de fundación de 0.30 x 0.30 m, acero de refuerzo y excavación de la fundación</t>
  </si>
  <si>
    <t>3.5</t>
  </si>
  <si>
    <t>Suministro, transporte e instalación de cerco en alambre de púas con alambre galvanizado de 2 hilos calibre 12.5, con poste de concreto 12x12 cm separados cada 3 metros y tres (3) hilos horizontales de alambre.</t>
  </si>
  <si>
    <t>Suministro, transporte e instalación de cerco en alambre de púas con alambre galvanizado de 2 hilos calibre 12.5, con estacón de madera inmunizado de 4" separados 3 metros y tres (3) hilos horizontales de alambre. Incluye impermeabilización de tramo en contacto directo con el suelo a 2 manos</t>
  </si>
  <si>
    <t>4</t>
  </si>
  <si>
    <t>MOVIMIENTO DE TIERRAS</t>
  </si>
  <si>
    <t>EXCAVACIONES</t>
  </si>
  <si>
    <t>Excavación en material común de la explanación, canales y prestamos.  Incluye botada y disposición final de los  materiales.</t>
  </si>
  <si>
    <t>4.1.2</t>
  </si>
  <si>
    <t>Excavación manual  en material común.  Incluye  botada y disposición final de los materiales.</t>
  </si>
  <si>
    <t>4.1.3</t>
  </si>
  <si>
    <t>Excavación manual  en material común  bajo cualquier grado de humedad. Incluye  botada y disposición final de los materiales.</t>
  </si>
  <si>
    <t>4.1.4</t>
  </si>
  <si>
    <t>Excavación en roca de la explanación, comprende la excavación de masas de rocas hasta 30 cm de díametro", fuertemente litificadas que debido a su buena cementación o alta consolidación, no es posible su división mecánica en la excavación.  Incluye transporte,  botada y disposición final de los materiales</t>
  </si>
  <si>
    <t>4.1.5</t>
  </si>
  <si>
    <t>Excavación en roca de la explanación, canales y prestamos. Incluye transporte y disposición final de los materiales.</t>
  </si>
  <si>
    <t>Excavación sin clasificar de la explanación, canales y prestamos. Incluye transporte y disposición final de los materiales.</t>
  </si>
  <si>
    <t>Excavaciones para estructuras varias en material común en seco.  Incluye entibado. Incluye transporte y disposición final de los materiales.</t>
  </si>
  <si>
    <t>4.1.8</t>
  </si>
  <si>
    <t>Excavaciones para estructuras varias en material común en seco sin entibado.  Incluye transporte y disposición final de los materiales.</t>
  </si>
  <si>
    <t>Excavaciones para estructuras varias en material común bajo agua, incluye entibado, motobomba.  Incluye transporte y disposición final de los materiales.</t>
  </si>
  <si>
    <t>4.1.10</t>
  </si>
  <si>
    <t>Excavación varias en material común bajo agua para pilas  0-5 m, diámetro interno 1.5 mt, Incluye anillo en concreto reforzado  e=10,  21 mpa (Diámetro total de excavación 1.7). Incluye transporte y disposición final de los materiales. Se medirá en su posición original.</t>
  </si>
  <si>
    <t>4.1.11</t>
  </si>
  <si>
    <t>Excavación varias en material común bajo agua para pilas 5-10 m, diámetro interno 1.5 mt, Incluye anillo en concreto reforzado  e=10,  21 mpa (Diámetro total de excavación 1.7). Incluye transporte y disposición final de los materiales. Se medirá en su posición original.</t>
  </si>
  <si>
    <t>4.1.12</t>
  </si>
  <si>
    <t>Excavación varias en material común bajo agua para pilas 10-15 m, diametro interno 1.5 mt, Incluye anillo en concreto reforzado  e=10,  21 mpa (Diámetro total de excavación 1.7). Incluye transporte y disposición final de los materiales. Se medirá en su posición original.</t>
  </si>
  <si>
    <t>4.1.13</t>
  </si>
  <si>
    <t>Excavación varias en material común bajo agua para pilas 15-20 m, diámetro interno 1.5 mt, Incluye anillo en concreto reforzado  e=10,  21 mpa (Diámetro total de excavación 1.7). Incluye transporte y disposición final de los materiales. Se medirá en su posición original.</t>
  </si>
  <si>
    <t>4.1.14</t>
  </si>
  <si>
    <t>Excavación varias en material común bajo agua para pilas 20-25 m, diametro interno 1.5 mt, Incluye anillo en concreto reforzado  e=10,  21 mpa (Diámetro total de excavación 1.7). Incluye transporte y disposición final de los materiales. Se medirá en su posición original.</t>
  </si>
  <si>
    <t>4.1.15</t>
  </si>
  <si>
    <t>Excavación varias en material común bajo agua para pilas 5-8 m, diámetro interno 1.5 mt, Incluye anillo en concreto reforzado  e=10,  21 mpa (Diámetro total de excavación 1.7). Incluye transporte y disposición final de los materiales. Se medirá en su posición original.</t>
  </si>
  <si>
    <t>4.1.16</t>
  </si>
  <si>
    <t>Excavación varias en material común en seco  para pilas 8-10 m, diámetro interno 1.5 mt,  Incluye anillo en concreto e=10cm, 21 Mpa.  Incluye transporte y disposición final de los materiales.</t>
  </si>
  <si>
    <t>4.1.17</t>
  </si>
  <si>
    <t>Excavación varias en material común en seco  para pilas 10-12 m, diámetro interno1.5 mt,  Incluye anillo en concreto e=10cm 21 mpa. Incluye transporte y disposición final de los materiales.</t>
  </si>
  <si>
    <t>4.1.18</t>
  </si>
  <si>
    <t>Excavación varias en material común en seco  para pilas 12-15 m, diámetro interno 1.5 mt,  Incluye anillo en concreto e=10cm 21 mpa. Incluye transporte y disposición final de los materiales.</t>
  </si>
  <si>
    <t>4.1.19</t>
  </si>
  <si>
    <t>Excavación varias en material común en seco  para pilas 15-21 m, diámetro interno 1.5 mt,  Incluye anillo en concreto e=10cm 21 mpa. Incluye transporte y disposición final de los materiales.</t>
  </si>
  <si>
    <t>Excavación varias en material común en cualquier condición de humedad  para pilas 0-2 m, diámetro interno 1.2 mt,  Incluye anillo en concreto e=10cm 17.5 Mpa . Incluye transporte y disposición final de los materiales.</t>
  </si>
  <si>
    <t>Excavación varias en material común en cualquier condición de humedad  para pilas 2-4 m, diámetro interno 1.2 mt,  Incluye anillo en concreto e=10cm 17.5 Mpa. Incluye transporte y disposición final de los materiales.</t>
  </si>
  <si>
    <t>Excavación varias en material común en cualquier condición de humedad para pilas 6-8 m, diámetro interno 1.2 mt,  Incluye anillo en concreto e=10cm 17.5 Mpa. Incluye transporte y disposición final de los materiales.</t>
  </si>
  <si>
    <t>Excavación varias en material común en cualquier condición de humedad  para pilas 8-10 m, diámetro interno1.2 mt,  Incluye anillo en concreto e=10cm 17.5 Mpa. Incluye transporte y disposición final de los materiales.</t>
  </si>
  <si>
    <t>Excavación varias en material común en cualquier condición de humedad  para pilas 10-12 m, diámetro interno 1.2 mt,  Incluye anillo en concreto e=10cm 17.5 pa. Incluye transporte y disposición final de los materiales.</t>
  </si>
  <si>
    <t>Excavación varias en material común en cualquier condición de humedad  para pilas 12-15 m, diámetro interno 1.2 mt,  Incluye anillo en concreto e=10cm 21 mpa. Incluye transporte y disposición final de los materiales.</t>
  </si>
  <si>
    <t>Excavación varias en material común en cualquier condición de humedad para pilas 0-2 m, diámetro interno 1.0 mt,  Incluye anillo en concreto e=10cm 17.5 Mpa. Incluye transporte y disposición final de los materiales.</t>
  </si>
  <si>
    <t>Excavación varias en material común en cualquier condición de humedad  para pilas 2-4 m, diámetro interno 1.0 mt,  Incluye anillo en concreto e=10cm 17.5 Mpa. Incluye transporte y disposición final de los materiales.</t>
  </si>
  <si>
    <t>Excavación varias en material común en cualquier condición de humedad para pilas 4-6 m, diámetro interno 1.0 mt,  Incluye anillo en concreto e=10cm 17.5 Mpa. Incluye transporte y disposición final de los materiales.</t>
  </si>
  <si>
    <t>Excavación varias en material común en cualquier condición de humedad  para pilas 6-8 m, diámetro interno 1.0 mt,  Incluye anillo en concreto e=10cm 17.5 Mpa. Incluye transporte y disposición final de los materiales.</t>
  </si>
  <si>
    <t>Excavación varias en material común en cualquier condición de humedad  para pilas 8-10 m, diámetro interno 1.0 mt,  Incluye anillo en concreto e=10cm 17.5 Mpa. Incluye transporte y disposición final de los materiales.</t>
  </si>
  <si>
    <t>4.1.32</t>
  </si>
  <si>
    <t>Excavación varias en material común en cualquier condición de humedad  para pilas 0-2 m, diámetro interno 1.1 mt,  Incluye anillo en concreto e=10cm 17.5 Mpa. Incluye transporte y disposición final de los materiales.</t>
  </si>
  <si>
    <t>4.1.33</t>
  </si>
  <si>
    <t>Excavación varias en material común en seco  para pilas 2-4 m, diámetro interno 1.1 mt,  Incluye anillo en concreto e=10cm 17.5 Mpa. Iincluye transporte y disposición final de los materiales.</t>
  </si>
  <si>
    <t>4.1.34</t>
  </si>
  <si>
    <t>Excavación varias en material común en seco  para pilas 4-6 m, diámetro interno 1.1 mt,  Incluye anillo en concreto e=10cm 17.5 Mpa. Incluye transporte y disposición final de los materiales.</t>
  </si>
  <si>
    <t>4.1.35</t>
  </si>
  <si>
    <t>Excavación varias en material común en seco  para pilas 6-8 m, diámetro interno 1.1 mt,  Incluye anillo en concreto e=10cm 17.5 Mpa. Incluye transporte y disposición final de los materiales.</t>
  </si>
  <si>
    <t>4.1.36</t>
  </si>
  <si>
    <t>Excavación varias en material común en seco  para pilas 8-10 m, diámetro interno 1.1 mt,  Incluye anillo en concreto e=10cm 17.5 Mpa. Incluye transporte y disposición final de los materiales.</t>
  </si>
  <si>
    <t>4.1.37</t>
  </si>
  <si>
    <t>Excavación en roca para Pila, Pilote o Caisson (φ=1.8 m).  Incluye transporte y disposición final de los materiales.</t>
  </si>
  <si>
    <t>4.1.38</t>
  </si>
  <si>
    <t>Excavación varias en material común en seco y bajo agua  para pilas 0-2 m, sin anillo. Incluye transporte y disposición final de los materiales.</t>
  </si>
  <si>
    <t>4.1.39</t>
  </si>
  <si>
    <t>Excavación varias en material común en seco y bajo agua  para pilas 2-4 m, sin anillo. Incluye transporte y disposición final de los materiales.</t>
  </si>
  <si>
    <t>4.1.40</t>
  </si>
  <si>
    <t>Excavación varias en material común en seco y bajo agua  para pilas 4-6 m, sin anillo. Incluye transporte y disposición final de los materiales.</t>
  </si>
  <si>
    <t>4.1.41</t>
  </si>
  <si>
    <t>Excavación varias en material común en seco  y bajo agua para pilas 6-8 m, sin anillo. Incluye transporte y disposición final de los materiales.</t>
  </si>
  <si>
    <t>4.1.42</t>
  </si>
  <si>
    <t>Excavación varias en material común en seco y bajo agua para pilas 8-10 m, sin anillo. Incluye transporte y disposición final de los materiales.</t>
  </si>
  <si>
    <t>4.1.43</t>
  </si>
  <si>
    <t>Excavación varias en material común en seco y bajo agua para pilas 10-12 m, sin anillo. Incluye transporte y disposición final de los materiales.</t>
  </si>
  <si>
    <t>4.1.44</t>
  </si>
  <si>
    <t>Excavación varias en material común en seco y bajo agua para pilas 12-14 m, sin anillo. Incluye transporte y disposición final de los materiales.</t>
  </si>
  <si>
    <t>4.1.45</t>
  </si>
  <si>
    <t>Excavación varias en material común en seco y bajo agua para pilas 14-16 m, sin anillo. Incluye transporte y disposición final de los materiales.</t>
  </si>
  <si>
    <t>4.1.46</t>
  </si>
  <si>
    <t>Excavación varias en material común en seco y bajo agua para pilas 16-18 m, sin anillo. Iincluye transporte y disposición final de los materiales.</t>
  </si>
  <si>
    <t>4.1.47</t>
  </si>
  <si>
    <t>Excavación varias en material común en seco y bajo agua para pilas 18-20 m, sin anillo. Incluye transporte y disposición final de los materiales.</t>
  </si>
  <si>
    <t>4.1.48</t>
  </si>
  <si>
    <t>Excavación varias en material común en seco y bajo agua para pilas 20-22 m, sin anillo. Incluye transporte y disposición final de los materiales.</t>
  </si>
  <si>
    <t>4.1.49</t>
  </si>
  <si>
    <t>Excavación varias en material común en seco y bajo agua para pilas 22-24 m, sin anillo. Incluye transporte y disposición final de los materiales.</t>
  </si>
  <si>
    <t>4.1.50</t>
  </si>
  <si>
    <t>Excavación varias en material común en seco y bajo agua para pilas 24-26 m, sin anillo. Incluye transporte y disposición final de los materiales.</t>
  </si>
  <si>
    <t>4.1.51</t>
  </si>
  <si>
    <t>Excavación varias en material común en seco y bajo agua para pilas 26-28 m, sin anillo. Incluye transporte y disposición final de los materiales.</t>
  </si>
  <si>
    <t>4.1.52</t>
  </si>
  <si>
    <t>4.1.53</t>
  </si>
  <si>
    <t>Excavación varias en material heterogéneo para pilotes, diámetro 30 cm.  Incluye transporte y disposición final de los materiales.</t>
  </si>
  <si>
    <t>4.1.54</t>
  </si>
  <si>
    <t>Excavación manual material heterogéneo 0-2 mt, macizos de anclaje.  Incluye transporte y disposición final de los materiales.</t>
  </si>
  <si>
    <t>4.1.55</t>
  </si>
  <si>
    <t>Excavación manual en material heterogéneo bajo cualquier grado de humedad de 0 a 4 m. Incluye transporte y disposición final de los materiales.</t>
  </si>
  <si>
    <t>Descapote a maquina del terreno natural. Incluye transporte y disposición final de los materiales.</t>
  </si>
  <si>
    <t>Remoción de derrumbes. No Incluye transporte ni la disposición final de los materiales.</t>
  </si>
  <si>
    <t>4.2</t>
  </si>
  <si>
    <t>LLENOS</t>
  </si>
  <si>
    <t>Lleno mecánico compactado con material proveniente de la excavación hasta obtener una densidad mínima del 95%, de la obtenida en el ensayo del Proctor modificado. Incluye selección, acarreo interno y compactación del material.</t>
  </si>
  <si>
    <t>Lleno manual compactado con material proveniente de la excavación hasta obtener una densidad mínima del 95%, de la obtenida en el ensayo del Proctor modificado. Incluye selección, acarreo interno y compactación del material.</t>
  </si>
  <si>
    <t>Lleno mecánico compactado con material de préstamo hasta obtener una densidad mínima del 95%, de la obtenida en el ensayo del Proctor modificado</t>
  </si>
  <si>
    <t>4.2.5</t>
  </si>
  <si>
    <t>Lleno con material no clasificado de río para filtro Geodren. Incluye suministro, transporte y colocación</t>
  </si>
  <si>
    <t>4.2.7</t>
  </si>
  <si>
    <t>Pedraplen suelto. Incluye suministro de material, transporte, colocación y todo lo necesario para su correcta ejecución.</t>
  </si>
  <si>
    <t>Pedraplen compacto.  Incluye suministro de material, transporte, colocación y todo lo necesario para su correcta ejecución.</t>
  </si>
  <si>
    <t>Pedraplen compacto.  Incluye suministro de material, colocación y todo lo necesario para su correcta ejecución. No incluye transporte del material</t>
  </si>
  <si>
    <t>4.3</t>
  </si>
  <si>
    <t>CONFORMACION DEL TERRENO</t>
  </si>
  <si>
    <t>4.3.1</t>
  </si>
  <si>
    <t>Conformación de calzada con Bulldozer. Incluye  la conformación, renivelación y compactación del afirmado existente, así como la reconformación de cunetas.</t>
  </si>
  <si>
    <t>Conformación de la calzada con motoniveladora. Incluye riego, conformación, bombeo, nivelación y compactación, limpieza y reconstrucción de cunetas y todo lo necesario para la correcta ejecución de la actividad.</t>
  </si>
  <si>
    <t>4.3.3</t>
  </si>
  <si>
    <t>Construcción de Terraplén con material de la explanación ó prestamo lateral.</t>
  </si>
  <si>
    <t>4.3.4</t>
  </si>
  <si>
    <t>Disposición final de material sobrante Incluye descapote  conformación y compactación.</t>
  </si>
  <si>
    <t>Adecuación zonas de depósito y disposición final de material sobrante. Incluye descapote, conformación y compactación.</t>
  </si>
  <si>
    <t>Mejoramiento de la subrasante involucrando suelo existente.  Incluye la disgregación del material de la subrasante existente, el retiro o adición de materiales, la compactación y perfilado final, de acuerdo a las dimensiones, alineamientos y pendientes de la vía.</t>
  </si>
  <si>
    <t>AFIRMADOS, BASES Y SUB BASES</t>
  </si>
  <si>
    <t>5.1</t>
  </si>
  <si>
    <t xml:space="preserve">ESTRUCTURAS DE PAVIMENTO
</t>
  </si>
  <si>
    <t>Suministro, colocación, conformación y compactación de material de la zona para afirmado de vías, no incluye transporte. Compactación hasta obtener una densidad mínima del 95%, de la obtenida en el ensayo del Proctor modificado.</t>
  </si>
  <si>
    <t>Suministro, colocación, conformación y compactación de afirmado para Bacheo, no incluye transporte. Compactación hasta obtener una densidad mínima del 95%, de la obtenida en el ensayo del Proctor modificado.</t>
  </si>
  <si>
    <t>5.1.3</t>
  </si>
  <si>
    <t>Suministro, colocación, conformación y compactación de Base granular para bacheo, no incluye transporte. Compactación hasta obtener una densidad mínima del 98%, de la obtenida en el ensayo del Proctor modificado.</t>
  </si>
  <si>
    <t>Suministro, colocación, conformación y compactación de Base, no incluye transporte. Compactación hasta obtener una densidad mínima del 98%, de la obtenida en el ensayo del Proctor modificado.</t>
  </si>
  <si>
    <t>5.1.5</t>
  </si>
  <si>
    <t>Suministro, colocación, conformación y compactación de Sub-base granular para bacheo, no incluye transporte. Compactación hasta obtener una densidad mínima del 95%, de la obtenida en el ensayo del Proctor modificado.</t>
  </si>
  <si>
    <t>Suministro, colocación, conformación y compactación de Sub-base granular, no incluye transporte. Compactación hasta obtener una densidad mínima del 95%, de la obtenida en el ensayo del Proctor modificado.</t>
  </si>
  <si>
    <t>5.1.7</t>
  </si>
  <si>
    <t>Suministro, transporte, colocación y compactación de subbase granular para cimentación de tubería y lleno de zanjas, no incluye transporte. Compactación hasta obtener una densidad mínima del 95%, de la obtenida en el ensayo del Proctor modificado.</t>
  </si>
  <si>
    <t>5.1.8</t>
  </si>
  <si>
    <t>Suministro, transporte e instalación de geomalla biaxial para refuerzo de capas granulares. No incluye hierro para fijación que se pagará en su respectivo ítem.</t>
  </si>
  <si>
    <t>5.1.9</t>
  </si>
  <si>
    <t>Suministro, transporte e instalación de geocelda para refuerzo de terraplén y capas granulares</t>
  </si>
  <si>
    <t>5.2</t>
  </si>
  <si>
    <t xml:space="preserve">SUELOS Y BASES ESTABILIZADAS
</t>
  </si>
  <si>
    <t>5.2.1</t>
  </si>
  <si>
    <t>Proceso de estabilización con material granular al 4% en peso del cemento. Incluye suministro de base, suministro del cemento, colocación y compactación y todo lo necesario para su correcta instalación.</t>
  </si>
  <si>
    <t>5.2.2</t>
  </si>
  <si>
    <t>Proceso de estabilización con material granular al 5% en peso del cemento. Incluye suministro de base, suministro del cemento, colocación y compactación y todo lo necesario para su correcta instalación.</t>
  </si>
  <si>
    <t>5.2.3</t>
  </si>
  <si>
    <t>Proceso de estabilización con material granular al 6% en peso del cemento. Incluye suministro de base, suministro del cemento, colocación y compactación y todo lo necesario para su correcta instalación.</t>
  </si>
  <si>
    <t>5.2.4</t>
  </si>
  <si>
    <t>Proceso de estabilización con material granular al 12% en peso del cemento. Incluye suministro de base, suministro del cemento, colocación y compactación y todo lo necesario para su correcta instalación.</t>
  </si>
  <si>
    <t>5.2.7</t>
  </si>
  <si>
    <t>Instalación de base existente reciclada con adición de base granular y cemento, E = 30cm (10 cm de Mezcla asfáltica recuperada, 20 cm Base granular existente)</t>
  </si>
  <si>
    <t>Instalación de base estabilizada con emulsión asfáltica con tipo BEE-38 (Gradación 1)</t>
  </si>
  <si>
    <t>5.2.9</t>
  </si>
  <si>
    <t>Suministro, transporte y colocación de estabilizadores de suelos iónicos y/o poliméricos o similares en la red vial (no pavimentada) para conformación de calzada. No aplica el uso de cal o cemento. Incluye ensayos de laboratorio.</t>
  </si>
  <si>
    <t xml:space="preserve">CONCRETO, MORTEROS </t>
  </si>
  <si>
    <t>6.1</t>
  </si>
  <si>
    <t>CONCRETOS PARA SUB ESTRUCTURAS</t>
  </si>
  <si>
    <t>Pila en concreto Clase C (28 MPa) fundido en sitio, D=1.20 m, sin anillo</t>
  </si>
  <si>
    <t>6.1.4</t>
  </si>
  <si>
    <t>Pila en concreto Clase C (28 MPa) fundido en sitio, D=1.30 m, sin anillo</t>
  </si>
  <si>
    <t>6.1.5</t>
  </si>
  <si>
    <t>Pila en concreto Clase D (21 MPa) fundido en sitio, D=1.10 m, sin anillo</t>
  </si>
  <si>
    <t>6.1.6</t>
  </si>
  <si>
    <t>Pila en concreto Clase H (Ciclópeo con concreto clase D - 21 MPa) fundido en sitio, D=1.2 m, sin anillo</t>
  </si>
  <si>
    <t>6.1.7</t>
  </si>
  <si>
    <t>Pila en concreto Clase H (Ciclópeo con concreto clase D - 21 MPa) fundido en sitio, D=1.2 m. Incluye Anillo e=0.10 m de 17.5 MPa</t>
  </si>
  <si>
    <t>6.1.8</t>
  </si>
  <si>
    <t>Pilote en concreto Clase C (28 MPa) de diámetro interior 1.20 m. Incluye anillo E=0.15 m en concreto Clase D y excavación</t>
  </si>
  <si>
    <t>6.1.9</t>
  </si>
  <si>
    <t>Pilote en concreto Clase D (21 MPa) de diámetro interior 1.50 m. Incluye anillo E=0.15 m en concreto Clase E y excavación</t>
  </si>
  <si>
    <t>6.1.10</t>
  </si>
  <si>
    <t>Pilote pre-excavado en concreto Clase D (21 MPa) de diámetro interior 0.6 m. Incluye excavación y camisa para vaciado</t>
  </si>
  <si>
    <t>6.1.11</t>
  </si>
  <si>
    <t>Pilote pre-excavado en concreto Clase C (28 MPa) de diámetro interior 1.1 m. Incluye excavación y anillo e=0.10 m en concreto Clase E (17.5 MPa)</t>
  </si>
  <si>
    <t>6.1.12</t>
  </si>
  <si>
    <t>Pilote pre-excavado en concreto Clase D (21 MPa) de diámetro interior 0.6 m. Incluye anillo E=0.10 concreto Clase D (21 MPa) y excavación en roca.</t>
  </si>
  <si>
    <t>6.1.13</t>
  </si>
  <si>
    <t>Pila-pilote-caisson en concreto Clase C (28 MPa) fundido en sitio</t>
  </si>
  <si>
    <t>6.1.14</t>
  </si>
  <si>
    <t>Pila-pilote-caisson en concreto Clase D (21 MPa) fundido en sitio</t>
  </si>
  <si>
    <t>6.1.15</t>
  </si>
  <si>
    <t>Micropilote de hasta 15 m de longitud y 114,3 mm de diámetro nominal, compuesto de perfil tubular con rosca, de acero ISO 11960 N-80, con límite elástico 562 N/mm², de 60,3 mm de diámetro exterior y 5,5 mm de espesor, y lechada de cemento CEM I 42,5N, con una relación agua/cemento de 0,4 dosificada en peso, vertida por el interior de la armadura mediante sistema de inyección única global (IU); para cimentación, y carga manual a camión o contenedor de los restos de material de relleno y otros desperdicios producidos durante los trabajos. El precio incluye el desplazamiento a la obra del personal especializado y el traslado del equipo entre diferentes emplazamientos dentro de la misma obra. ARMADO</t>
  </si>
  <si>
    <t>6.1.16</t>
  </si>
  <si>
    <t>Concreto para micropilotes de 21 mpa  de diametro 0,30 m, incluye vibrado, transporte interno</t>
  </si>
  <si>
    <t>6.1.17</t>
  </si>
  <si>
    <t>Caisson en concreto Clase C (28 MPa), de diámetro 1.60 m. Incluye excavación, acero y excavación en material heterogéneo</t>
  </si>
  <si>
    <t>6.1.18</t>
  </si>
  <si>
    <t>Concreto Clase F (14 MPa). Solados de E=0.05 m</t>
  </si>
  <si>
    <t>6.1.19</t>
  </si>
  <si>
    <t>6.1.21</t>
  </si>
  <si>
    <t>Concreto Clase E (17.5 MPa). Anillos de pilas</t>
  </si>
  <si>
    <t>6.1.22</t>
  </si>
  <si>
    <t>Concreto Clase D (21 MPa). Anillos de pilas</t>
  </si>
  <si>
    <t>6.1.23</t>
  </si>
  <si>
    <t>Anillo perimetral de concreto armado para la contención de tierras durante la ejecución de caisson, en concreto de 21 MPA, incluye acero de refuerzo.</t>
  </si>
  <si>
    <t>6.1.24</t>
  </si>
  <si>
    <t>Concreto Clase D (21 MPa). Viga de fundación</t>
  </si>
  <si>
    <t>CONCRETOS PARA ESTRUCTURAS</t>
  </si>
  <si>
    <t>6.2.1</t>
  </si>
  <si>
    <t>Concreto Clase H (Ciclópeo con concreto clase D - 21 MPa)</t>
  </si>
  <si>
    <t>6.2.7</t>
  </si>
  <si>
    <t>Concreto Clase D (21 MPa). Cunetas colectoras de aguas lluvias desarrollo 0.70 m e: 0.10 m. La malla electrosoldada se pagará en su respectivo item.</t>
  </si>
  <si>
    <t>6.2.11</t>
  </si>
  <si>
    <t>Concreto Clase D (21 MPa). Canales E= 0.15. Incluye acero de refuerzo 420 MPa.</t>
  </si>
  <si>
    <t>6.2.12</t>
  </si>
  <si>
    <t>Concreto Clase D (21 MPa). Barrera de contención tipo New Jersey, según diseño.</t>
  </si>
  <si>
    <t>6.2.13</t>
  </si>
  <si>
    <t xml:space="preserve">Concreto Clase D (21 MPa) premezclado. Muro de contención, e= 30cms, zapata de 1,2*0,45, sobre micropilotes de Ø 30 cms, formaletería metálica y H = variable. Incluye personal de pare y siga y señalización necesaria para los cierres parciales de vía  </t>
  </si>
  <si>
    <t>6.2.14</t>
  </si>
  <si>
    <t>Concreto Clase D (21 MPa). Losa de transición (aproximación) puente - terraplen</t>
  </si>
  <si>
    <t>6.2.15</t>
  </si>
  <si>
    <t>Concreto Clase D (21 MPa). Losa de piso en concreto, de espesor 0.15 m. Incluye el suministro y el transporte de todos los materiales, la formaleta metálica o equivalente. El acero de refuerzo se pagara en su item respectivo. Incluye todo lo necesario para su correcta construcción.</t>
  </si>
  <si>
    <t>6.2.16</t>
  </si>
  <si>
    <t>Concreto Clase D (21 MPa). Losa de transición (aproximación) en concreto, de espesor 0.25 m. Incluye el suministro y el transporte de todos los materiales, la formaleta metálica o equivalente. El acero de refuerzo se pagara en su item respectivo. Incluye todo lo necesario para su correcta construcción.</t>
  </si>
  <si>
    <t>6.2.17</t>
  </si>
  <si>
    <t>Concreto Clase D (21 MPa). Andenes E=0.08 m. Incluye estructura de soporte (entresuelo e=0.15, arenilla e=0.05). La actividad consiste en el suministro, transporte y colocación de concreto pendientado y llaneado, vaciado alternado (en cuadros no superiores de 1.5 x 1.5 m), llaves de confinamiento lateral de 0,15*0,30, curado y todo lo necesario para su correcta construcción y funcionamiento. Las excavaciones o descapotes y la malla electrosoldada se pagarán en su ítem respectivo.</t>
  </si>
  <si>
    <t>6.2.18</t>
  </si>
  <si>
    <t>Concreto Clase D (21 MPa). Andenes E=0.08 m. No incluye estructura de soporte. La actividad consiste en el suministro, transporte y colocación de concreto pendientado y llaneado, vaciado alternado (en cuadros no superiores de 1.5 x 1.5 m), llaves de confinamiento lateral de 0,15*0,30, curado y todo lo necesario para su correcta construcción y funcionamiento. Las excavaciones o descapotes y la malla electrosoldada se pagarán en su ítem respectivo.</t>
  </si>
  <si>
    <t>6.2.19</t>
  </si>
  <si>
    <t>Concreto Clase D (21 MPa). Andenes E=0.10 m. Incluye estructura de soporte (entresuelo e=0.15, arenilla e=0.05). La actividad consiste en el suministro, transporte y colocación de concreto pendientado y llaneado, vaciado alternado (en cuadros no superiores de 1.5 x 1.5 m), llaves de confinamiento lateral de 0,15*0,30, curado y todo lo necesario para su correcta construcción y funcionamiento. Las excavaciones o descapotes y la malla electrosoldada se pagarán en su ítem respectivo.</t>
  </si>
  <si>
    <t>6.2.20</t>
  </si>
  <si>
    <t>Concreto Clase D (21 MPa). Andenes E=0.10 m. No incluye estructura de soporte. La actividad consiste en el suministro, transporte y colocación de concreto pendientado y llaneado, vaciado alternado (en cuadros no superiores de 1.5 x 1.5 m), llaves de confinamiento lateral de 0,15*0,30, curado y todo lo necesario para su correcta construcción y funcionamiento. Las excavaciones o descapotes y la malla electrosoldada se pagarán en su ítem respectivo.</t>
  </si>
  <si>
    <t>6.2.21</t>
  </si>
  <si>
    <t>Concreto Clase D (21 MPa). Rampa de acceso peatonal de espesor 10 cm con franjas antideslizantes, según diseño o indicación de interventoría. No incluye estructura de soporte.</t>
  </si>
  <si>
    <t>6.2.22</t>
  </si>
  <si>
    <t>Concreto Clase D (21 MPa). Rampa de acceso peatonal de espesor 10 cm con franjas antideslizantes, según diseño o indicación de interventoría. Incluye estructura de soporte (entresuelo e=0.15, arenilla e=0.05)</t>
  </si>
  <si>
    <t>6.2.23</t>
  </si>
  <si>
    <t>Concreto Clase D (21 MPa). Pompeyanos para cruces peatonales</t>
  </si>
  <si>
    <t>6.2.24</t>
  </si>
  <si>
    <t>Concreto Clase C (28 MPa). Muros, disipadores, aletas.</t>
  </si>
  <si>
    <t>6.2.25</t>
  </si>
  <si>
    <t>Concreto Clase C (28 MPa). Box Coulvert - Losa Inferior</t>
  </si>
  <si>
    <t>6.2.26</t>
  </si>
  <si>
    <t>Concreto Clase C (28 MPa). Box Coulvert - Losa superior y muros laterales</t>
  </si>
  <si>
    <t>6.2.27</t>
  </si>
  <si>
    <t>Concreto Clase C (28 MPa). Dado de anclaje de 1.0 x 1.0  x 0.35. Incluye  Suministro, transporte y colocación. El refuerzo se pagara en su ítem respectivo.</t>
  </si>
  <si>
    <t>6.2.28</t>
  </si>
  <si>
    <t>Concreto Clase C (28 MPa). Canales en concreto.</t>
  </si>
  <si>
    <t>6.2.29</t>
  </si>
  <si>
    <t>Concreto Clase C (28 MPa). Canales en concreto con ángulo de 2" embebido para soporte de rejilla metálica.</t>
  </si>
  <si>
    <t>6.2.30</t>
  </si>
  <si>
    <t>Concreto Clase C (28 MPa). Vigas longitudinales y columnas. Incluye transporte, suministro, colocación y formaleta, obra falsa para puentes.</t>
  </si>
  <si>
    <t>6.2.34</t>
  </si>
  <si>
    <t>Concreto Clase A (35 MPa). Vigas longitudinales y columnas. Incluye transporte, suministro, colocación y formaleta, obra falsa para puentes.</t>
  </si>
  <si>
    <t>6.2.35</t>
  </si>
  <si>
    <t>Concreto Clase A (35 MPa). Vigas longitudinales en I para postensar. Incluye transporte, suministro, colocación del concreto, formaleta, obra falsa y equipo necesario para el lanzamiento de las vigas.</t>
  </si>
  <si>
    <t>6.2.36</t>
  </si>
  <si>
    <t>Concreto clase A (35 Mpa). Vigas cajón en concreto postensado. Incluye transporte, suministro, colocación, formaleta y obra falsa.</t>
  </si>
  <si>
    <t>6.2.37</t>
  </si>
  <si>
    <t>Concreto Clase A (35 MPa). Vigas presfozadas en I o viga cajón. Incluye obra falsa y todo lo necesario para su correcta instalación.</t>
  </si>
  <si>
    <t>6.2.38</t>
  </si>
  <si>
    <t>Concreto alta resistencia (42 MPa). Vigas longitudinales y vigas diafragma extremas e intermedias</t>
  </si>
  <si>
    <t>6.2.39</t>
  </si>
  <si>
    <t>Concreto alta resistencia (42 MPa). Vigas pretensadas Tipo I. Incluye el equipo necesario para el lanzamiento de las vigas, los cables y el equipo para el tensionamiento.</t>
  </si>
  <si>
    <t>6.2.40</t>
  </si>
  <si>
    <t xml:space="preserve">Suministro, transporte y colocación de Concreto lanzado de 21 MPa. </t>
  </si>
  <si>
    <t>6.2.41</t>
  </si>
  <si>
    <t>Suministro, transporte y colocación de Concreto de color</t>
  </si>
  <si>
    <t>6.2.43</t>
  </si>
  <si>
    <t>Mortero fluido sin contracción para rellenos de anclajes y trabajos de nivelación 5 a 10 cm de espesor.</t>
  </si>
  <si>
    <t>PAVIMENTOS  Y NEOPRENOS.</t>
  </si>
  <si>
    <t>7.1</t>
  </si>
  <si>
    <t>PAVIMENTOS</t>
  </si>
  <si>
    <t>7.1.3</t>
  </si>
  <si>
    <t>Suministro y aplicación de mezcla asfáltica en caliente tipo densa MSC 19 que cumpla con el Artículo 450-13 de la norma INVIAS 2013. Incluye: colocación con terminadora (finisher) y compactación. No incluye imprimación, ni transporte de materiales, que se pagarán en su respectivo ítem. Su medida de pago será metro cúbico compacto medido en sitio.</t>
  </si>
  <si>
    <t>7.1.4</t>
  </si>
  <si>
    <t>Suministro y aplicación de mezcla asfáltica en caliente tipo densa MDC 25 que cumpla con el Artículo 450-13 de la norma INVIAS 2013. Incluye: colocación con terminadora (finisher) y compactación. No incluye imprimación, ni transporte de materiales, que se pagarán en su respectivo ítem. Su medida de pago será metro cúbico compacto medido en sitio.</t>
  </si>
  <si>
    <t>7.1.5</t>
  </si>
  <si>
    <t>Suministro y aplicación de mezcla asfáltica en caliente tipo densa MDC 19 para Resaltos, que cumpla con el Artículo 450-13. Incluye imprimación, colocación y compactación. Su medida de pago será metro cúbico compacto medido en sitio. No incluye imprimación ni transporte de materiales, que se pagarán en su respectivo ítem.</t>
  </si>
  <si>
    <t>7.1.6</t>
  </si>
  <si>
    <t>Suministro y aplicación de mezcla asfáltica en caliente tipo densa MDC 19 para Bacheos, que cumpla con el Artículo 450-13. Incluye marcación de la zona fallada, suministro y riego de emulsión asfáltica para el ligado de paredes demarcadas y de la base granular, limpieza de la superficie y demarcación, compactación de la mezcla y todo el sistema constructivo necesario para cumplir a satisfacción esta actividad (como cortes y protección de elementos entre otros). No incluye cargue y transporte de escombros provenientes del corte que se pagará en su respectivo ítem, al igual que la Subabase y base granular para bacheo que se pagaran en el item correspondiente</t>
  </si>
  <si>
    <t>7.1.7</t>
  </si>
  <si>
    <t>Subrasante estabilizada con cemento al 6%, e=20 cm, ancho de calzada=6 mt, en la red vial (no pavimentada). Incluye escarificación, pulverización y ensayos de laboratorio totalmente terminada, así como el suministro del agua de conformación y curado.</t>
  </si>
  <si>
    <t>7.1.8</t>
  </si>
  <si>
    <t>Suministro, transporte y colocación de sello de arena asfalto. No incluye transporte de materiales que se pagará en su respectivo ítem.</t>
  </si>
  <si>
    <t>7.1.9</t>
  </si>
  <si>
    <t>Sello de grietas en pavimento asfáltico sin ruteo</t>
  </si>
  <si>
    <t>7.1.10</t>
  </si>
  <si>
    <t>7.1.11</t>
  </si>
  <si>
    <t>Tratamiento superficial simple con emulsión CCR-2. No incluye transporte.</t>
  </si>
  <si>
    <t>7.1.12</t>
  </si>
  <si>
    <t>Tratamiento superficial doble con emulsión CCR-2. No incluye transporte.</t>
  </si>
  <si>
    <t>7.1.13</t>
  </si>
  <si>
    <t>Suministro transporte, colocación, conformación y compactación de material granular gradado con un tamaño máximo 50 mm con adición de cemento al 2% con espesor de 25 cm. Incluye suministro del material granular y el cemento, así como  el suministro del agua de conformación y curado. No incluye transporte.</t>
  </si>
  <si>
    <t>7.1.14</t>
  </si>
  <si>
    <t>Suministro, colocación, preparación, conformación y compactación de material fresado de la misma vía para ciclo ruta</t>
  </si>
  <si>
    <t>7.1.15</t>
  </si>
  <si>
    <t>Pavimento en concreto hidráulico para pavimento, de 3000 psi. Incluye acero de refuerzo, sellos y dilataciones. No incluye transporte de materiales que se pagarán en su respectivo ítem.</t>
  </si>
  <si>
    <t>7.1.16</t>
  </si>
  <si>
    <t>Pavimento en concreto hidráulico para pavimento, de 4000 psi</t>
  </si>
  <si>
    <t>7.1.17</t>
  </si>
  <si>
    <t>Pavimento rígido de 5000 psi, para parcheo de vías. Incluye suministro y colocación</t>
  </si>
  <si>
    <t>7.1.18</t>
  </si>
  <si>
    <t>Pavimento articulado de adoquines de concreto e=8cm. Incluye arena de nivelación.  El adoquín deberá resellarse por 2 veces con un lapso de 4 meses luego de su instalación</t>
  </si>
  <si>
    <t>7.2</t>
  </si>
  <si>
    <t>NEOPRENOS</t>
  </si>
  <si>
    <t>7.2.1</t>
  </si>
  <si>
    <t>Apoyos de neopreno N2 40x50x3cm - D60</t>
  </si>
  <si>
    <t>7.2.2</t>
  </si>
  <si>
    <t xml:space="preserve">Apoyos de neopreno N2 3  30x50x8.4cm - D60 - reforzado
</t>
  </si>
  <si>
    <t>7.2.3</t>
  </si>
  <si>
    <t xml:space="preserve">Apoyos de neopreno dureza 60 40x45x 5.5 cm
</t>
  </si>
  <si>
    <t>7.2.4</t>
  </si>
  <si>
    <t>Apoyos de neopreno 35x35X50X3.8cm - D60 - reforzado, con platina de acero</t>
  </si>
  <si>
    <t>7.2.5</t>
  </si>
  <si>
    <t>Apoyos de neopreno 35x35X60X3.8 cm - D60 - reforzado, con platina de acero</t>
  </si>
  <si>
    <t>7.2.6</t>
  </si>
  <si>
    <t>Apoyos de neopreno 40x40X60X3.8cm  D60 - reforzado, con platina de acero</t>
  </si>
  <si>
    <t>7.2.7</t>
  </si>
  <si>
    <t xml:space="preserve">Junta de dilatación TRANSFLEX 1300 para puentes </t>
  </si>
  <si>
    <t>7.2.8</t>
  </si>
  <si>
    <t>Suministro e instalación de juntas de dilatación y sellado en ángulo ASTM a 572 Grado 50 de 4"x1/2" y lámina metálica A-36, con sistema de anclaje y sellado.</t>
  </si>
  <si>
    <t>7.2.9</t>
  </si>
  <si>
    <t>Suministro e instalación de cinta PVC, 22 cm para junta de construcción y dilatación, según diseño. Incluye todos los elementos necesarios para su correcta instalación y funcionamiento.</t>
  </si>
  <si>
    <t>7.2.10</t>
  </si>
  <si>
    <t>Suministro e instalación de cinta selladora para muros sika PVC V15</t>
  </si>
  <si>
    <t>7.2.11</t>
  </si>
  <si>
    <t>Sumnistro e istalación de apoyos elastoméricos de 500 x 400 x52 mm según diseño</t>
  </si>
  <si>
    <t>OBRAS DE DRENAJES, SUB DRENAJE Y PROTECCIÓN</t>
  </si>
  <si>
    <t>8.1</t>
  </si>
  <si>
    <t>Mantenimiento de obras de drenaje existentes. Incluye limpieza, desmonte vegetación, resane estructura, obras menores.</t>
  </si>
  <si>
    <t>Limpieza mecánica de cunetas</t>
  </si>
  <si>
    <t>Material filtrante para construcción de filtros de 2" a 3" canto rodado</t>
  </si>
  <si>
    <t>8.6</t>
  </si>
  <si>
    <t>Material granular de  12 a 25 mm para filtro, cimentaciones o cama de triturado.  Incluye transporte interno, Suministro, transporte e instalación de y todo lo necesario para su correcta instalación.</t>
  </si>
  <si>
    <t>8.7</t>
  </si>
  <si>
    <t>Filtro francés altura 1 mt y ancho de 0.6 mt</t>
  </si>
  <si>
    <t>Suministro, transporte e instalación de Geotextil NT 2100 o similar</t>
  </si>
  <si>
    <t>8.12</t>
  </si>
  <si>
    <t>Suministro, transporte e instalación de Geodren planar H=1.0 mt</t>
  </si>
  <si>
    <t>Suministro e instalación de dren francés, zanja de 0.6m*1.0m, incluye Geotextil  y Grava de 1/2" a 3",a incluye tubería de 4" perforada para drenes.</t>
  </si>
  <si>
    <t>8.14</t>
  </si>
  <si>
    <t xml:space="preserve">Suministro, transporte e instalación de Geomembrana de 40 mils </t>
  </si>
  <si>
    <t>Suministro, transporte e instalación de drenes horizontales tubería perforada 2", incluye geotextil NT1600</t>
  </si>
  <si>
    <t>8.16</t>
  </si>
  <si>
    <t>Muro de contención en muro reforzado con geotextil</t>
  </si>
  <si>
    <t>8.17</t>
  </si>
  <si>
    <t>Disipador de energía y sedimentador en gaviones con recubrimiento</t>
  </si>
  <si>
    <t>8.18</t>
  </si>
  <si>
    <t>Disipadores de energía y sedimentador en Concreto Clase H (Ciclópeo con concreto clase D - 21 MPa)</t>
  </si>
  <si>
    <t>8.19</t>
  </si>
  <si>
    <t xml:space="preserve">Suministro, transporte e instalación de  tubería perforada 100 mm, </t>
  </si>
  <si>
    <t>Suministro, transporte e instalación de Geomembrana de 20 mils para cuneta</t>
  </si>
  <si>
    <t>Tubería de concreto reforzado 900 mm, hecho en obra-280 kg/cm2</t>
  </si>
  <si>
    <t>8.22</t>
  </si>
  <si>
    <t>Tubería de concreto reforzado 900 mm, clase 2-Prefabricada</t>
  </si>
  <si>
    <t>8.23</t>
  </si>
  <si>
    <t>Tubería de concreto simple 600 mm, hecho en obra</t>
  </si>
  <si>
    <t>8.24</t>
  </si>
  <si>
    <t>Tubería novafort 300mm para red de aguas lluvias</t>
  </si>
  <si>
    <t>Tubería novafort 400mm para red de aguas lluvias</t>
  </si>
  <si>
    <t>8.26</t>
  </si>
  <si>
    <t>Tubería novafort600mm para red de aguas lluvias</t>
  </si>
  <si>
    <t>8.28</t>
  </si>
  <si>
    <t>Suministro, transporte y colocación de tubería PVC 12" para alcantarillado</t>
  </si>
  <si>
    <t>8.29</t>
  </si>
  <si>
    <t>Suministro, transporte y colocación de tubería PVC 48" Novaloc  para alcantarillado</t>
  </si>
  <si>
    <t>Suministro, transporte y colocación de tubería de 2", perforada, recubierta con geotextil  NT 2000 para lloraderos.</t>
  </si>
  <si>
    <t>8.32</t>
  </si>
  <si>
    <t>Tubería PVC de 4" ALL (para drenes)</t>
  </si>
  <si>
    <t>8.34</t>
  </si>
  <si>
    <t>LLoradero tubería PVC 1 1/2"</t>
  </si>
  <si>
    <t>8.37</t>
  </si>
  <si>
    <t>Empedrado para taludes, incluye transporte</t>
  </si>
  <si>
    <t>8.38</t>
  </si>
  <si>
    <t>Enrocado en piedra pegada</t>
  </si>
  <si>
    <t>8.43</t>
  </si>
  <si>
    <t>Suministro de Cemento Portlan hidráulico</t>
  </si>
  <si>
    <t>Bolsacretos, concreto clase E</t>
  </si>
  <si>
    <t>Control y manejo de aguas con Bolsacreto</t>
  </si>
  <si>
    <t>8.46</t>
  </si>
  <si>
    <t>Suminsitro, transporte y siembra de Pasto Vetiver</t>
  </si>
  <si>
    <t>8.49</t>
  </si>
  <si>
    <t>Rondas de Coronación Trapezoidal en sistema NAPPE FOSSE Alveolar (Incluye excavación)</t>
  </si>
  <si>
    <t>8.51</t>
  </si>
  <si>
    <t>Suministro, transporte y colocación de mortero ecológico para estabilización de taludes</t>
  </si>
  <si>
    <t>8.53</t>
  </si>
  <si>
    <t>Suministro y colocación de polietileno de alta densidad (HDPE)</t>
  </si>
  <si>
    <t>8.54</t>
  </si>
  <si>
    <t>Suministro, instalación y mantenimiento de Piezómetros, incluye equipo de medición, lectura y presentación de informes.</t>
  </si>
  <si>
    <t>POZOS/CAJAS/SUMIDEROS Y REJILLAS</t>
  </si>
  <si>
    <t>9.1</t>
  </si>
  <si>
    <t>Caja de sección cuadrada 1 x1 mt</t>
  </si>
  <si>
    <t>9.2</t>
  </si>
  <si>
    <t>Caja de sección cuadrada 0.8 x 0.8 mt</t>
  </si>
  <si>
    <t>9.3</t>
  </si>
  <si>
    <t>Caja tipo sumidero en concreto de 2500 psi, 80x80 cm, incluye tapa reforzada</t>
  </si>
  <si>
    <t>9.4</t>
  </si>
  <si>
    <t>Caja EPM RS3-004 concreto 3000 PSI</t>
  </si>
  <si>
    <t>9.5</t>
  </si>
  <si>
    <t>Pozo de registro (tipo MH), diámetro interior 1 m, 2.1 m de altura útil, de elementos prefabricados de concreto simple, sobre solera de 25 cm de espesor, en concreto de 28 mpa</t>
  </si>
  <si>
    <t>9.6</t>
  </si>
  <si>
    <t>Realce de cajas de inspección ocular tipo MH</t>
  </si>
  <si>
    <t>9.7</t>
  </si>
  <si>
    <t>Suministro, Transporte e Instalación de Rejilla Prefabricada en Concreto Clase D (210 Kg/cm2) para Canal</t>
  </si>
  <si>
    <t>9.8</t>
  </si>
  <si>
    <t xml:space="preserve">Suministro, Transporte e instalación de rejilla metálica prefabricada vehicular transversal </t>
  </si>
  <si>
    <t>ACEROS DE REFUERZO</t>
  </si>
  <si>
    <t>10.2</t>
  </si>
  <si>
    <t xml:space="preserve">Suministro, transporte y colocación de Malla Electrosoldada 15x15cm Diametro 4.0mm (XX-084)
 </t>
  </si>
  <si>
    <t>10.3</t>
  </si>
  <si>
    <t xml:space="preserve">Suministro, transporte y colocación de Malla Electrosoldada 25x25cm Diametro 4.0mm (XX-050)
 </t>
  </si>
  <si>
    <t>10.4</t>
  </si>
  <si>
    <t xml:space="preserve">Suministro, transporte y colocación de Malla Electrosoldada 15x25cm Diametro 5.5 y 4.0mm (XY-158)
 </t>
  </si>
  <si>
    <t>ELEMENTOS METÁLICOS Y ANCLAJES</t>
  </si>
  <si>
    <t>11.2</t>
  </si>
  <si>
    <t>Suministro, transporte y colocación de Defensa metálica Galvanizado en Caliente. Incluye concreto para empotramiento de postes.</t>
  </si>
  <si>
    <t>11.3</t>
  </si>
  <si>
    <t>Anclajes en roca con adhesivo Epóxico Anchorfix4-Syka,</t>
  </si>
  <si>
    <t>11.4</t>
  </si>
  <si>
    <t>Anclaje con epóxico varilla 1/2" - 30 cm perforación de 5/8"</t>
  </si>
  <si>
    <t>11.5</t>
  </si>
  <si>
    <t>Anclaje varilla 1"- 80 cm de longitud.</t>
  </si>
  <si>
    <t>11.6</t>
  </si>
  <si>
    <t>Anclaje pasivo en varilla de 1"  inyección con bomba de presión Método (IU), perforación en 5" de longitud 24 m.</t>
  </si>
  <si>
    <t>Anclaje activo con torones de 1/2" incluye perforación y accesorios</t>
  </si>
  <si>
    <t>11.8</t>
  </si>
  <si>
    <t>Suministro, transporte, corte y colocación de Acero estructural ASTM A709W (Grado50)</t>
  </si>
  <si>
    <t>11.9</t>
  </si>
  <si>
    <t>Acero de PreEsfuerzo</t>
  </si>
  <si>
    <t>11.10</t>
  </si>
  <si>
    <t>Acero de PreEsfuerzo, incluye suministro, colocación y tensionamiento de acero de preesfuerzo, ductos, anclajes, inyecciones de lechada y todo lo necesario para su correcta ejecución.</t>
  </si>
  <si>
    <t>11.12</t>
  </si>
  <si>
    <t>Suministro, transporte y colocación de Pasadores de Carga en acero liso fy=280 mpa, (Grado 40)</t>
  </si>
  <si>
    <t>11.13</t>
  </si>
  <si>
    <t>Camisa en lámina de acero grado 60, calibre 3/8", incluye figurado y soldadura</t>
  </si>
  <si>
    <t>11.14</t>
  </si>
  <si>
    <t>Suministro, transporte y colocación de lámina Steel Deck de 3" calibre 20, incluye conectores de 3/4" + malla electrosoldada D-84 y todos los elementos necesarios para su correcta instalación y funcionamiento.</t>
  </si>
  <si>
    <t>11.15</t>
  </si>
  <si>
    <t>Suministro, transporte y colocación de perfiles metálicos estructurales tipo IPE y COLMENA ASTM 572-Grado 50, conexiones y láminas de anclaje en lámina A36, pasamanos metálico, pernos de anclaje TIPO B7 y tornillería grado 5. Incluye limpieza mecánica para galvanizado en caliente y todos los elementos necesarios para su correcta instalación y funcionamiento. Se deben de incluir las juntas de transición losa-puente y los apoyos elastoméricos.</t>
  </si>
  <si>
    <t>11.16</t>
  </si>
  <si>
    <t>Reparación de defensas metálicas</t>
  </si>
  <si>
    <t>SEÑALIZACIÓN Y PINTURAS</t>
  </si>
  <si>
    <t>12.3</t>
  </si>
  <si>
    <t>Suministro, transporte y colocación de tachas reflectivas
en la superficie del pavimento.</t>
  </si>
  <si>
    <t>12.4</t>
  </si>
  <si>
    <t>Suministro, transporte y colocación de estoperoles</t>
  </si>
  <si>
    <t xml:space="preserve">Suministro, transporte e instalación de señal vertical de 75 cm x 75 cm en lámina galvanizada calibre 16 reflectivo tipo XI, estructura metálica tipo pedestal compuesta  por un paral en ángulo de 2"x2"x1/4" y brazo en ángulo de 2"x2"x1/8". </t>
  </si>
  <si>
    <t>12.6</t>
  </si>
  <si>
    <t>Suministro, transporte e instalación de señal vertical de 75 cm x 75 cm más lámina inferior, en lámina galvanizada calibre 16, reflectivo tipo IX amarillo limón, estructura metálica tipo pedestal compuesto por un paral en ángulo de 2"x2"x1/4" y brazos en ángulo 2"x2"x1/8".</t>
  </si>
  <si>
    <t>12.7</t>
  </si>
  <si>
    <t>Suministro, transporte e instalación de señal vertical 60x60 en lamina galv cal 16, reflectivo tipo IX, estructura metálica tipo pedestal compuesta por un paral en ángulo de 2"x2"x1/4" y brazo en ángulo de 2"x2"x1/8"</t>
  </si>
  <si>
    <t>Suministro, transporte e instalación de señal vertical con lámina retrofeflectiva tipo III,  de 90 cm x 113 cm en lámina galvanizada calibre 16, reflectivo tipo IX, estructura metálica tipo pedestal compuesta por un paral en ángulo de 2"x2"x1/4" y brazo en ángulo de 2"x2"x1/8".</t>
  </si>
  <si>
    <t>12.9</t>
  </si>
  <si>
    <t>Suministro, transporte e instalación de señal vertical de 75 cmx75cm e doble (SP/SR), en lámina galvanizada calibre 16, reflectivo tipo IX, estructura metálica tipo pedestal compuesto por un paral en ángulo de 2"x2"x1/4" y brazos en ángulo 2"x2"x1/8"</t>
  </si>
  <si>
    <t>Suministro, transporte e instalación de panel (tablero) de altura y ancho variable en lámina calibre 16, material reflectivo tipo XI y texto, incluye tornillos, tuercas  y demás elementos para su correcta instalación.</t>
  </si>
  <si>
    <t>12.11</t>
  </si>
  <si>
    <t>Suministro, transporte e instalación de estructura metálica tipo H compuesta por dos parales en ángulo de 2"x2"x1/4" y brazo en ángulo  de 2"x2"x1/8"</t>
  </si>
  <si>
    <t>12.12</t>
  </si>
  <si>
    <t>Suministro, transporte e instalación de panel (tablero) de altura y ancho variable en lámina calibre 20, material reflectivo tipo XI y texto, incluye estructura de soporte, tornillos, tuercas y demás elementos para su correcta instalación.</t>
  </si>
  <si>
    <t>12.13</t>
  </si>
  <si>
    <t>Suministro, transporte e instalación de estructura vertical tipo bandera con tubería galvanizada de 8" de diámetro de paral vertical hasta de 7.50 metros, incluye pintura anticorrosiva, acabado final, discos, carteles, soldadura, solado, acero de  refuerzo, concreto para fundación.</t>
  </si>
  <si>
    <t>12.14</t>
  </si>
  <si>
    <t>Suministro, transporte e instalación de estructura vertical tipo bandera con tubería galvanizada de 6" de diámetro de paral vertical hasta de 7.0 metros ( incluido 0.80m empotrado en cimentación), incluye pintura anticorrosiva, acabado final, discos, tapones, soldadura, solado, acero de  refuerzo, concreto para fundación y demás elementos según diseño..</t>
  </si>
  <si>
    <t>Suministro, transporte e instalación de estructura horizontal tipo bandera con tubería galvanizada de 6" (para banderas hasta 6 mt)  8"  (para banderas mayores a 6 m)y 2" de diámetro en elementos transversales. Incluye pintura anticorrosiva, acabado final, discos, carteles, soldadura.</t>
  </si>
  <si>
    <t>12.16</t>
  </si>
  <si>
    <t>Suministro, transporte e instalación de estructura horizontal tipo bandera adosada a la estructura vertical de tubería galvanizada de 6",  elementos transversales en tubería galvanizada de diámetro 21/2" y 11/2",  Incluye pintura anticorrosiva, acabado final, discos, soldadura y demás elementos de diseño.</t>
  </si>
  <si>
    <t>12.17</t>
  </si>
  <si>
    <t>Suministro, transporte e instalación de estructura vertical de tubería galvanizada con 3 tubos de 4" de diámetro y cerchas en tubería de 3", incluye pintura anticorrosiva, soldadura, acabado final, solado, concreto para fundación, acero de refuerzo y demás elementos según diseño.</t>
  </si>
  <si>
    <t>12.18</t>
  </si>
  <si>
    <t>Suministro, transporte e instalación de estructura vertical de tubería galvanizada con 3 tubos de 3" de diámetro y cerchas en tubería de 11/2", incluye pintura anticorrosiva, soldadura, acabado final, solado, tapones, concreto para fundación de 28 MP, acero de refuerzo y demás elementos según diseño.</t>
  </si>
  <si>
    <t>12.19</t>
  </si>
  <si>
    <t>Suministro, transporte e instalación de estructura vertical de tubería galvanizada con 3 tubos de 3" de diámetro y cerchas en tubería de 1 1/2", incluye pintura anticorrosiva, soldadura, acabado final, solado, tapones, concreto para fundación de 28 MP, acero de refuerzo y demás elementos según diseño.</t>
  </si>
  <si>
    <t>Suministro, transporte e instalación de estructura horizontal de tubería galvanizada con 4 tubos de 3" de diámetro y cerchas en tubería de 1" y 1 1/2" de diámetro, incluye pintura anticorrosiva, soldadura, acabado final y demás elementos según diseño</t>
  </si>
  <si>
    <t>12.21</t>
  </si>
  <si>
    <t>Suministro, transporte e instalación de estructura horizontal de tubería galvanizada con 4 tubos de 2" de diámetro y cerchas en tubería de 1" y 1 1/2" de diámetro, incluye pintura anticorrosiva, soldadura, tapones,  acabado final y demás elementos según diseño</t>
  </si>
  <si>
    <t>12.22</t>
  </si>
  <si>
    <t>Suministro, transporte e instalación de Sección final para defensa vial.</t>
  </si>
  <si>
    <t>12.23</t>
  </si>
  <si>
    <t>Suministro, transporte e instalación de Captafaros para defensa vial.</t>
  </si>
  <si>
    <t>12.24</t>
  </si>
  <si>
    <t xml:space="preserve">Suministro, transporte e instalación de poste de referencia metálico </t>
  </si>
  <si>
    <t>Suministro, transporte e instalación de señal vertical poste de referencia (SI-04) en lámina galvanizada calibre 16, reflectivo tipo XI, estructura metálica tipo pedestal compuesto por un paral en tubería de 2", espesor 2 mm, doble tablero.</t>
  </si>
  <si>
    <t>12.26</t>
  </si>
  <si>
    <t>Suministro, transporte y colocación de paral  estructura para señales verticales de transito informativas SI-05 Y SI-06, en H, tubería redonda de 2" (interna)espesor 3 mm, rellena en concreto hasta 1 m arriba del nivel de piso acabado. Incluye excavación, concreto y acabado final. Según diseño.</t>
  </si>
  <si>
    <t>12.27</t>
  </si>
  <si>
    <t xml:space="preserve">Suministro, transporte y colocación de tablero o panel para Señales Verticales de Transito informativas, SI-05 y SI-06 en lamina galvanizada calibre 16 y material reflectivo tipo 1 medida según diseño. incluye el diseño del texto </t>
  </si>
  <si>
    <t>12.28</t>
  </si>
  <si>
    <t xml:space="preserve">Limpieza de estructura metálica con sandblasting y acabado con pintura de uretano amarillo incluye tratamiento previo de la superficie con imprimante y barreras epóxica.  </t>
  </si>
  <si>
    <t>12.29</t>
  </si>
  <si>
    <t>Suministro, transporte e instalación de pintura acrílica sobre vía en pavimento, incluye todo lo necesario para su correcta instalación</t>
  </si>
  <si>
    <t>TRANSPORTE DE MATERIAL Y SOBRANTES</t>
  </si>
  <si>
    <t>Transporte de materiales de afirmado, sub-base, base y mezcla asfáltica para distancias superiores a 1000 m medidos a partir de 100 m. Material compacto (Incluye 30% de expansión).</t>
  </si>
  <si>
    <t>13.2</t>
  </si>
  <si>
    <t>Transporte de sobrantes provenientes de la excavación de la explanación, canales, préstamos para distancias superiores a 1000 m medidos a partir de 100 m. Material compacto (Incluye 30% de expansión).</t>
  </si>
  <si>
    <t>Transporte de material proveniente de derrumbes. Medido suelto para distancias superiores a 1000 m medidos a partir de 100 m</t>
  </si>
  <si>
    <t>13.4</t>
  </si>
  <si>
    <t>Transporte de sobrantes de demoliciones. Medido suelto para distancias superiores a 1000 m medidos a partir de 100 m</t>
  </si>
  <si>
    <t>Transporte de material ente 100 m y 1000 m. Incluye cargue del material. Medido suelto para distancias que superen el acarreo libre (100 m).</t>
  </si>
  <si>
    <t>URBANISMO Y PAISAJISMO</t>
  </si>
  <si>
    <t>14.1</t>
  </si>
  <si>
    <t>Concreto Clase D (21 MPa). Bordillo en concreto vaciado en sitio</t>
  </si>
  <si>
    <t>14.2</t>
  </si>
  <si>
    <t>Suministro, transporte e instalación de Bordillo barrera recto 15x45x80 prefabricado</t>
  </si>
  <si>
    <t>14.3</t>
  </si>
  <si>
    <t>Suministro, transporte e instalación de Bordillo barrera recto 15x35x80 prefabricado para Pompeyano, rebajes, entre otros</t>
  </si>
  <si>
    <t>14.4</t>
  </si>
  <si>
    <t>Bordillo en concreto 21 MPA vaciado IN SITU 20*40*100</t>
  </si>
  <si>
    <t>14.5</t>
  </si>
  <si>
    <t>Concreto Clase D (21 MPa). Bordillo y ménsulas vaciadas en sitio</t>
  </si>
  <si>
    <t>14.6</t>
  </si>
  <si>
    <t>Suministro, transporte e instalación de bolardo metálico gris tipo M-63</t>
  </si>
  <si>
    <t>14.7</t>
  </si>
  <si>
    <t>Construcción de andén en adoquín 20x20 cm. Incluye loseta táctil y visual de acuerdo a las recomendaciones del Manual de Espacio Público de la Alcaldía de Medellín.</t>
  </si>
  <si>
    <t>14.8</t>
  </si>
  <si>
    <t>Suministro, transporte y colocación de adoquín de concreto tipo demarcadora visual de  0,10 x 0,20 x 0,06 m, color sepia. Incluye suministro, transporte de los materiales, cortes a máquina, mortero para cama de asiento con espesor de 4 cm compactados, sello con boquilla con látex, cortes con equipo manual y/o mecánico y todas las demás actividades necesarias para su correcta colocación y funcionamiento.</t>
  </si>
  <si>
    <t>14.9</t>
  </si>
  <si>
    <t>Suministro, transporte e instalación de loseta prefabricada táctil alerta.</t>
  </si>
  <si>
    <t>14.10</t>
  </si>
  <si>
    <t>Contenedor de raíz en concreto Clase E (17,5 MPa) para muro y viga. Incluye refuerzo y perforaciones egún diseño IDU tipo C, B-20</t>
  </si>
  <si>
    <t>14.11</t>
  </si>
  <si>
    <t>Borde complemento del contenedor de raíces</t>
  </si>
  <si>
    <t>14.12</t>
  </si>
  <si>
    <t>Suministro, transporte e instalación de Caneca de acero inoxidable tipo Barcelona. Incluye concreto Clase D (21 MPa) para anclaje</t>
  </si>
  <si>
    <t>14.13</t>
  </si>
  <si>
    <t>Poste metálico AP, H=6m, tipo M130 doble. Incluye suministro, izaje, aplomado, instalación, base según Norma AP330 y luminarias 70W</t>
  </si>
  <si>
    <t>14.14</t>
  </si>
  <si>
    <t>Suministro, transporte e instalación de banca en concreto tipo M31</t>
  </si>
  <si>
    <t>Suministro, transporte e instalación de Banca en concreto arquitectónico Ref. MC Konkretus o similar</t>
  </si>
  <si>
    <t>14.16</t>
  </si>
  <si>
    <t>Suministro, transporte e instalación de Banca en concreto arquitectónico Ref. Samle Konkretus o similar conformada por 5 unidades (3 sin espaldar y 2 con espaldar)</t>
  </si>
  <si>
    <t>14.17</t>
  </si>
  <si>
    <t>Traslado de redes para acometida y medidor de gas</t>
  </si>
  <si>
    <t>14.18</t>
  </si>
  <si>
    <t>Reubicación de acometidas de acueducto de 1/2" a 1 1/2"</t>
  </si>
  <si>
    <t>14.19</t>
  </si>
  <si>
    <t>Realce cajas domiciliarias</t>
  </si>
  <si>
    <t>14.20</t>
  </si>
  <si>
    <t>Realce cajas de redes de gas, acueducto</t>
  </si>
  <si>
    <t>14.21</t>
  </si>
  <si>
    <t>Realce De Cajas Domiciliarias Medidor.</t>
  </si>
  <si>
    <t>MANEJO DE ESPECIES VEGETALES</t>
  </si>
  <si>
    <t>15.2</t>
  </si>
  <si>
    <t>Suministro, transporte y siembra de árbol h &gt; 1.0 m. Incluye insumos, mano de obra, excavación, abono, herramientas, transporte y todo lo necesario para la correcta siembra.</t>
  </si>
  <si>
    <t>15.3</t>
  </si>
  <si>
    <t>Trasplante de arboles bajo cualquier condición, altura del cuerpo &lt;= a 5 mt  . Incluye pilonéo, alzada, traslado y reubicación.</t>
  </si>
  <si>
    <t>15.4</t>
  </si>
  <si>
    <t>Trasplante de arboles bajo cualquier condición, altura del cuerpo &gt; a 5 mt  . Incluye pilonéo, alzada, traslado y reubicación.</t>
  </si>
  <si>
    <t>15.5</t>
  </si>
  <si>
    <t>Suministro, transporte e instalación de bloques de césped tipo macana. Incluye tierra abonada y todos los elementos necesarios para su correcta instalación.</t>
  </si>
  <si>
    <t>15.6</t>
  </si>
  <si>
    <t>Suministro, transporte e instalación de cercos vivos para cerramientos,  instalados cada 30 cm con altura 0,70m, utilizando especies tipo eugenios o similares permitidos por la normatividad en la materia.</t>
  </si>
  <si>
    <t>15.7</t>
  </si>
  <si>
    <t>Mantenimiento de arboles, incluye insumos, mano de obra, plateo, herramientas, fertilización, poda manual, control fito sanitario, disposición adecuada de residuos vegetales y transporte</t>
  </si>
  <si>
    <t>Rocería. Incluye cargue, trasporte y disposición adecuada de material resultante</t>
  </si>
  <si>
    <t>15.9</t>
  </si>
  <si>
    <t>Desmonte y limpieza de zonas verdes existentes. Incluye corte y desenraice de setos existentes, cargue, retiro y transporte de material vegetal resultante. Esta actividad se realizará simultáneamente con la rocería de arbustos.</t>
  </si>
  <si>
    <t>Remoción de cercos vivos (altura variable entre 2.50 y 4.0m). Incluye remoción de raíces, cargue, transporte y disposición final del material sobrante.</t>
  </si>
  <si>
    <t>15.12</t>
  </si>
  <si>
    <t xml:space="preserve">Tala, cargue y retiro de arboles, bajo cualquier condición, altura entre 5.0 a 10m y DAP mayor de 10 cm. Incluye trozado, retiro de raíces completo, transporte y disposición del material resultante. </t>
  </si>
  <si>
    <t>15.13</t>
  </si>
  <si>
    <t xml:space="preserve">Tala, cargue y retiro de arboles, bajo cualquier condición, altura entre 10.0 a 15.0 m y DAP mayor de 10 cm. Incluye trozado, retiro de raices completo, transporte y disposición del material resultante. </t>
  </si>
  <si>
    <t>15.14</t>
  </si>
  <si>
    <t xml:space="preserve">Tala, cargue y retiro de arboles, bajo cualquier condición, altura mayor de 15.0 m y DAP mayor de 10 cm. Incluye trozado, retiro de raíces completo, transporte y disposición del material resultante. </t>
  </si>
  <si>
    <t>APU PARA CAMINOS DE HERRADURA</t>
  </si>
  <si>
    <t>16.1</t>
  </si>
  <si>
    <t>Excavación manual material heterogéneo 0-2 m (rocas hasta volúmenes de 0.35) bajo cualquier grado de humedad</t>
  </si>
  <si>
    <t>16.2</t>
  </si>
  <si>
    <t>Remoción manual de derumbes menores</t>
  </si>
  <si>
    <t>16.3</t>
  </si>
  <si>
    <t>Conformación con material de la excavación, incluye conformación de cuneta</t>
  </si>
  <si>
    <t>16.4</t>
  </si>
  <si>
    <t>Construcción de desagues para camino</t>
  </si>
  <si>
    <t>16.5</t>
  </si>
  <si>
    <t>Rocería h=3 - 4 m, en ambas márgenes  del camino, incluye botada y disposición adecuada de material sobrante</t>
  </si>
  <si>
    <t>16.6</t>
  </si>
  <si>
    <t>Construcción de empalizada con estacon de madera y alambre galvanizado.</t>
  </si>
  <si>
    <t>16.7</t>
  </si>
  <si>
    <t>Mantenimiento de pasos a nivel</t>
  </si>
  <si>
    <t>ELÉCTRICOS</t>
  </si>
  <si>
    <t>17.1</t>
  </si>
  <si>
    <t>STI de transformador 1F, 5KVA,7620-480/240V, convencional, descargas a tierra según norma RA3-026 , incluye malla de puesta a tierra de 15m aprox y 3 varillas copper weld 5/8 x 2.40</t>
  </si>
  <si>
    <t>17.2</t>
  </si>
  <si>
    <t>STI de transformador 1F, 10KVA,7620-480/240V, convencional, descargas a tierra según norma RA3-026 , incluye malla de puesta a tierra de 15m aprox y 3 varillas copper weld 5/8 x 2.41</t>
  </si>
  <si>
    <t>17.3</t>
  </si>
  <si>
    <t xml:space="preserve">STI de bajante galvanizado en 2" x 6m , incluye: capacete de 2", unión galvanizada de 2", cinta bandith de 5/8, hebillas para cinta bandith, pintura </t>
  </si>
  <si>
    <t>17.4</t>
  </si>
  <si>
    <t>STI de Luminaria  led 150 W, 19000 lm, 10000 hrs, 5 años de garantía</t>
  </si>
  <si>
    <t>17.5</t>
  </si>
  <si>
    <t>STI de brazo largo para luminaria según norma EPM</t>
  </si>
  <si>
    <t>17.6</t>
  </si>
  <si>
    <t>STI de poste de concreto reforzado de 10m</t>
  </si>
  <si>
    <t>17.7</t>
  </si>
  <si>
    <t>STI de canalización en tubería conduit de 1 1/2" tipo DB SCH 40</t>
  </si>
  <si>
    <t>17.8</t>
  </si>
  <si>
    <t>STI de caja de inspección de 40 x40 cm, con herrage de 50x50 cm, según norma RS3-001</t>
  </si>
  <si>
    <t>17.9</t>
  </si>
  <si>
    <t>Construcción de cajas (60 x 80 cm)</t>
  </si>
  <si>
    <t>17.10</t>
  </si>
  <si>
    <t xml:space="preserve">STI de cable Cu 2#4+1#6T THWN-AWG </t>
  </si>
  <si>
    <t>17.11</t>
  </si>
  <si>
    <t>STI de cable CU en 2#6 + 1#8 THWN - AWG</t>
  </si>
  <si>
    <t>17.12</t>
  </si>
  <si>
    <t>STI de línea trifásica en cable compacto 1/0. Incluye cable HAWAK y separadores poliméricos</t>
  </si>
  <si>
    <t>17.13</t>
  </si>
  <si>
    <t>STI de poste de concreto reforzado de 12 m</t>
  </si>
  <si>
    <t>17.14</t>
  </si>
  <si>
    <t>STI de poste de vestida de poste según normas Epm</t>
  </si>
  <si>
    <t>17.15</t>
  </si>
  <si>
    <t>Retiro de línea trifásica en cable ecológico 1/0</t>
  </si>
  <si>
    <t>17.16</t>
  </si>
  <si>
    <t>Retiro de poste en concreto de 12 m</t>
  </si>
  <si>
    <t>17.17</t>
  </si>
  <si>
    <t>Retiro e instalación de transformador</t>
  </si>
  <si>
    <t>17.18</t>
  </si>
  <si>
    <t>STI de viento convencional</t>
  </si>
  <si>
    <t>17.19</t>
  </si>
  <si>
    <t>Reubicación de caja de teléfono</t>
  </si>
  <si>
    <t>17.20</t>
  </si>
  <si>
    <t>Suministro, transporte e instalación de semaforización.</t>
  </si>
  <si>
    <t>17.21</t>
  </si>
  <si>
    <t>Traslado de poste en concreto reforzado de red eléctrica, desnudo, hasta 5 km. no incluye costo de desplazamiento</t>
  </si>
  <si>
    <t>VARIOS</t>
  </si>
  <si>
    <t>18.2</t>
  </si>
  <si>
    <t>Limpieza de derrumbes menores y trabajos adicionales</t>
  </si>
  <si>
    <t>18.3</t>
  </si>
  <si>
    <t>Derecho de botadero</t>
  </si>
  <si>
    <t>18.4</t>
  </si>
  <si>
    <t>Suministro y colocación de formaleta y obra falsa para puentes. Obra falsa especial por caso especial de altura.</t>
  </si>
  <si>
    <t>18.5</t>
  </si>
  <si>
    <t>Construcción de mampostería en bloque de concreto 13 Mpa. tipo split catalán de 15 x 10 x 30 cm, espesor de 15 cm.</t>
  </si>
  <si>
    <t>18.6</t>
  </si>
  <si>
    <t xml:space="preserve">Reforma de portada intervenidas incluye demolición, recuperación de elementos y construcción según especificaciones </t>
  </si>
  <si>
    <t>Cantidad</t>
  </si>
  <si>
    <t>pulg</t>
  </si>
  <si>
    <t>t/m</t>
  </si>
  <si>
    <t>m3-Km</t>
  </si>
  <si>
    <t>Hc</t>
  </si>
  <si>
    <t>5.1.10</t>
  </si>
  <si>
    <t>Colocación, conformación y compactación de material de la zona para afirmado de vías. Compactación hasta obtener una densidad mínima del 95%, de la obtenida en el ensayo del Proctor modificado.</t>
  </si>
  <si>
    <t>WEISMAN GOEZ USUGA,</t>
  </si>
  <si>
    <t>Profesional SST</t>
  </si>
  <si>
    <t>PLAN APLICACIÓN PROTOCOLO SANITARIO PARA LA OBRA PAPSO (Incluye IVA)</t>
  </si>
  <si>
    <t>1.7</t>
  </si>
  <si>
    <t>3.7</t>
  </si>
  <si>
    <t>Código</t>
  </si>
  <si>
    <t>CCE-EICP-FM-14</t>
  </si>
  <si>
    <t>Versión</t>
  </si>
  <si>
    <t>DEPARTAMENTO DE ANTIOQUIA</t>
  </si>
  <si>
    <t>SECRETARIA DE INFRAESTRUCTURA FÍSICA</t>
  </si>
  <si>
    <t>OBJETO: CONSERVACIÓN, MANTENIMIENTO Y REHABILITACIÓN DE LAS VIAS A CARGO DEL DEPARTAMENTO DE ANTIOQUIA EN LA SUBREGIÓN NORDESTE Y MAGDALENA MEDIO</t>
  </si>
  <si>
    <t>ITEM DE
 PAGO</t>
  </si>
  <si>
    <t>VALOR
UNITARIO</t>
  </si>
  <si>
    <t>TOTAL CAPITULO 1</t>
  </si>
  <si>
    <t>CAPITULO 2 -  DEMOLICIONES, CORTE Y RETIROS</t>
  </si>
  <si>
    <t>TOTAL CAPITULO 2</t>
  </si>
  <si>
    <t>CAPITULO 3 - CERRAMIENTOS</t>
  </si>
  <si>
    <t>TOTAL CAPITULO 3</t>
  </si>
  <si>
    <t>CAPITULO 4 - MOVIMIENTO DE TIERRAS</t>
  </si>
  <si>
    <t>SUBCAPITULO 4.1 - EXCAVACIONES</t>
  </si>
  <si>
    <t>SUBCAPITULO 4.2 - LLENOS</t>
  </si>
  <si>
    <t>SUBCAPITULO 4.3 - CONFORMACION DEL TERRENO</t>
  </si>
  <si>
    <t>TOTAL CAPITULO 4</t>
  </si>
  <si>
    <t>CAPITULO 5 -  AFIRMADOS, BASES Y SUB BASES</t>
  </si>
  <si>
    <t>SUBCAPITULO 5.1 - ESTRUCTURA DE PAVIMENTO</t>
  </si>
  <si>
    <t>SUBCAPITULO 5.2 - SUELOS Y BASES ESTABILIZADAS</t>
  </si>
  <si>
    <t>TOTAL CAPITULO 5</t>
  </si>
  <si>
    <t xml:space="preserve">CAPITULO 6 - CONCRETO, MORTEROS </t>
  </si>
  <si>
    <t>SUBCAPITULO 6.1 - CONCRETOS PARA SUBESTRUCTURAS</t>
  </si>
  <si>
    <t>SUBCAPITULO 6.2 - CONCRETOS PARA ESTRUCTURAS</t>
  </si>
  <si>
    <t>TOTAL CAPITULO 6</t>
  </si>
  <si>
    <t>CAPITULO 7 - PAVIMENTOS Y NEOPRENOS</t>
  </si>
  <si>
    <t>TOTAL CAPITULO 7</t>
  </si>
  <si>
    <t>CAPITULO 8 - OBRAS DE DRENAJES, SUBDRENAJE Y PROTECCIÓN</t>
  </si>
  <si>
    <t>TOTAL CAPITULO 8</t>
  </si>
  <si>
    <t>CAPITULO 10 - ACEROS DE REFUERZO</t>
  </si>
  <si>
    <t>TOTAL CAPITULO 10</t>
  </si>
  <si>
    <t>CAPITULO 11 - ELEMENTOS METÁLICOS Y ANCLAJES</t>
  </si>
  <si>
    <t>TOTAL CAPITULO 11</t>
  </si>
  <si>
    <t>CAPITULO 12 - SEÑALIZACIÓN Y PINTURAS</t>
  </si>
  <si>
    <t>TOTAL CAPITULO 12</t>
  </si>
  <si>
    <t>CAPITULO 13 - TRANSPORTE DE MATERIAL</t>
  </si>
  <si>
    <t>TOTAL CAPITULO 13</t>
  </si>
  <si>
    <t>CAPITULO 15 - MANEJO DE ESPECIES VEGETALES</t>
  </si>
  <si>
    <t>TOTAL CAPITULO 15</t>
  </si>
  <si>
    <t>CAPITULO 18 - VARIOS</t>
  </si>
  <si>
    <t>TOTAL CAPITULO 18</t>
  </si>
  <si>
    <t>PLAN DE MANEJO AMBIENTAL, SOCIAL Y SST (Incluye IVA)</t>
  </si>
  <si>
    <t>estimado</t>
  </si>
  <si>
    <t>PLAN DE MANEJO DE TRANSITO (PMT) (Incluye IVA)</t>
  </si>
  <si>
    <t>DISEÑOS, AJUSTES A DISEÑOS, LICENCIAS Y PERMISOS (Incluye IVA)</t>
  </si>
  <si>
    <t>GEORREFERENCIACIÓN (Incluye IVA)</t>
  </si>
  <si>
    <t>UND</t>
  </si>
  <si>
    <t>INTERVENTORÍA</t>
  </si>
  <si>
    <r>
      <t xml:space="preserve">NOTA 1: </t>
    </r>
    <r>
      <rPr>
        <sz val="12"/>
        <rFont val="Arial Narrow"/>
        <family val="2"/>
      </rPr>
      <t xml:space="preserve">Se debe tener en cuenta que el PRECIO UNITARIO incluye el valor de A.I.U. </t>
    </r>
  </si>
  <si>
    <r>
      <rPr>
        <b/>
        <sz val="12"/>
        <rFont val="Arial Narrow"/>
        <family val="2"/>
      </rPr>
      <t xml:space="preserve">NOTA 2: </t>
    </r>
    <r>
      <rPr>
        <sz val="12"/>
        <rFont val="Arial Narrow"/>
        <family val="2"/>
      </rPr>
      <t xml:space="preserve">Cuando la fracción decimal del peso sea  igual o superior a 5 se aproximará por exceso al número entero siguiente del peso y cuando la fracción decimal del peso sea inferior a 5 se aproximará por defecto al número entero del peso. </t>
    </r>
  </si>
  <si>
    <r>
      <rPr>
        <b/>
        <sz val="12"/>
        <rFont val="Arial Narrow"/>
        <family val="2"/>
      </rPr>
      <t xml:space="preserve">NOTA 3: </t>
    </r>
    <r>
      <rPr>
        <sz val="12"/>
        <rFont val="Arial Narrow"/>
        <family val="2"/>
      </rPr>
      <t>El A.I.U y su discriminación deben estar en porcentaje (%).</t>
    </r>
  </si>
  <si>
    <t>IMPREVISTO</t>
  </si>
  <si>
    <r>
      <rPr>
        <b/>
        <sz val="12"/>
        <rFont val="Arial Narrow"/>
        <family val="2"/>
      </rPr>
      <t>NOTA 4:</t>
    </r>
    <r>
      <rPr>
        <sz val="12"/>
        <rFont val="Arial Narrow"/>
        <family val="2"/>
      </rPr>
      <t xml:space="preserve"> El valor de los rubros denominados "estimados" no podrá ser modificado por el proponente.</t>
    </r>
  </si>
  <si>
    <r>
      <rPr>
        <b/>
        <sz val="12"/>
        <rFont val="Arial Narrow"/>
        <family val="2"/>
      </rPr>
      <t>NOTA 5:</t>
    </r>
    <r>
      <rPr>
        <sz val="12"/>
        <rFont val="Arial Narrow"/>
        <family val="2"/>
      </rPr>
      <t xml:space="preserve"> </t>
    </r>
  </si>
  <si>
    <t>NOTA 6:</t>
  </si>
  <si>
    <t>Revisó cantidades:</t>
  </si>
  <si>
    <t>Aprobó:</t>
  </si>
  <si>
    <t>ORIGINAL FIRMADO</t>
  </si>
  <si>
    <t>JULIÁN DAVID PARRA VALENCIA</t>
  </si>
  <si>
    <t>Revisó precios:</t>
  </si>
  <si>
    <t>JIOVAN DARÍO RÍOS GÓMEZ</t>
  </si>
  <si>
    <t>Secretaría de Infraestructura</t>
  </si>
  <si>
    <t>CAPITULO 1 -  PRELIMINARES</t>
  </si>
  <si>
    <r>
      <rPr>
        <b/>
        <sz val="9"/>
        <rFont val="Calibri"/>
        <family val="2"/>
      </rPr>
      <t>Salario mínimo Año 2020                                                      $ 877.803</t>
    </r>
  </si>
  <si>
    <r>
      <t xml:space="preserve">DEPARTAMENTO DE ANTIOQUIA SECRETARIA DE INFRAESTRUCTURA FÍSICA
</t>
    </r>
    <r>
      <rPr>
        <b/>
        <sz val="10"/>
        <rFont val="Calibri"/>
        <family val="2"/>
      </rPr>
      <t>Relación de salarios 2020</t>
    </r>
  </si>
  <si>
    <r>
      <rPr>
        <b/>
        <sz val="9"/>
        <rFont val="Calibri"/>
        <family val="2"/>
      </rPr>
      <t>PERFIL</t>
    </r>
  </si>
  <si>
    <r>
      <rPr>
        <b/>
        <sz val="9"/>
        <rFont val="Calibri"/>
        <family val="2"/>
      </rPr>
      <t xml:space="preserve">SALARIOS
</t>
    </r>
    <r>
      <rPr>
        <b/>
        <sz val="9"/>
        <rFont val="Calibri"/>
        <family val="2"/>
      </rPr>
      <t>(SMMLV)</t>
    </r>
  </si>
  <si>
    <r>
      <rPr>
        <b/>
        <sz val="9"/>
        <rFont val="Calibri"/>
        <family val="2"/>
      </rPr>
      <t>SALARIO_2020</t>
    </r>
  </si>
  <si>
    <r>
      <rPr>
        <b/>
        <sz val="9"/>
        <rFont val="Calibri"/>
        <family val="2"/>
      </rPr>
      <t>NIVEL DE RESPONSABILIDAD</t>
    </r>
  </si>
  <si>
    <r>
      <rPr>
        <b/>
        <sz val="9"/>
        <rFont val="Calibri"/>
        <family val="2"/>
      </rPr>
      <t>PROFESIONALES</t>
    </r>
  </si>
  <si>
    <r>
      <rPr>
        <b/>
        <sz val="9"/>
        <rFont val="Calibri"/>
        <family val="2"/>
      </rPr>
      <t>EXPERIENCIA</t>
    </r>
  </si>
  <si>
    <r>
      <rPr>
        <sz val="8.5"/>
        <rFont val="Arial"/>
        <family val="2"/>
      </rPr>
      <t>Profesional Especialista Director General</t>
    </r>
  </si>
  <si>
    <t>Responsable de tomar decisiones administrativas y técnicas del proyecto. Establece las políticas y los controles financieros.</t>
  </si>
  <si>
    <r>
      <rPr>
        <sz val="8.5"/>
        <rFont val="Arial"/>
        <family val="2"/>
      </rPr>
      <t>Especialista en gerencia de proyectos o de obra.</t>
    </r>
  </si>
  <si>
    <r>
      <rPr>
        <sz val="8.5"/>
        <rFont val="Arial"/>
        <family val="2"/>
      </rPr>
      <t>&gt; 10 años</t>
    </r>
  </si>
  <si>
    <r>
      <rPr>
        <sz val="8.5"/>
        <rFont val="Arial"/>
        <family val="2"/>
      </rPr>
      <t>Profesional Especialista Director 2</t>
    </r>
  </si>
  <si>
    <r>
      <rPr>
        <sz val="8.5"/>
        <rFont val="Arial"/>
        <family val="2"/>
      </rPr>
      <t xml:space="preserve">Responsable de tomar decisiones
</t>
    </r>
    <r>
      <rPr>
        <sz val="8.5"/>
        <rFont val="Arial"/>
        <family val="2"/>
      </rPr>
      <t>administrativas y técnicas.</t>
    </r>
  </si>
  <si>
    <r>
      <rPr>
        <sz val="8.5"/>
        <rFont val="Arial"/>
        <family val="2"/>
      </rPr>
      <t xml:space="preserve">Especialista (en todos los campos) y
</t>
    </r>
    <r>
      <rPr>
        <sz val="8.5"/>
        <rFont val="Arial"/>
        <family val="2"/>
      </rPr>
      <t>Profesional SIG.</t>
    </r>
  </si>
  <si>
    <r>
      <rPr>
        <sz val="8.5"/>
        <rFont val="Arial"/>
        <family val="2"/>
      </rPr>
      <t>Profesional Especialista Director 1</t>
    </r>
  </si>
  <si>
    <r>
      <rPr>
        <sz val="8.5"/>
        <rFont val="Arial"/>
        <family val="2"/>
      </rPr>
      <t>Responsable de tomar decisiones administrativas y técnicas.</t>
    </r>
  </si>
  <si>
    <r>
      <rPr>
        <sz val="8.5"/>
        <rFont val="Arial"/>
        <family val="2"/>
      </rPr>
      <t xml:space="preserve">Director de Obra, Ingeniero
</t>
    </r>
    <r>
      <rPr>
        <sz val="8.5"/>
        <rFont val="Arial"/>
        <family val="2"/>
      </rPr>
      <t>Especialista (en todos los campos) y Profesional SIG.</t>
    </r>
  </si>
  <si>
    <r>
      <rPr>
        <sz val="8.5"/>
        <rFont val="Arial"/>
        <family val="2"/>
      </rPr>
      <t>&gt;5 &lt; 10 años</t>
    </r>
  </si>
  <si>
    <r>
      <rPr>
        <sz val="8.5"/>
        <rFont val="Arial"/>
        <family val="2"/>
      </rPr>
      <t>Profesional Pregrado 3</t>
    </r>
  </si>
  <si>
    <r>
      <rPr>
        <sz val="8.5"/>
        <rFont val="Arial"/>
        <family val="2"/>
      </rPr>
      <t>Responsable de tomar decisiones administrativas y técnicas con reporte a una instancia superior.</t>
    </r>
  </si>
  <si>
    <r>
      <rPr>
        <sz val="8.5"/>
        <rFont val="Arial"/>
        <family val="2"/>
      </rPr>
      <t xml:space="preserve">Asesor contable y triburario, Asesor
</t>
    </r>
    <r>
      <rPr>
        <sz val="8.5"/>
        <rFont val="Arial"/>
        <family val="2"/>
      </rPr>
      <t>jurídico (Abogado), Abogado gestión predial, Ingeniero Forestal, Ingeniero Civil, Geólogo, Biologo, Arqueologo, Economista, Profesional Residente de Obra, topográfo.</t>
    </r>
  </si>
  <si>
    <r>
      <rPr>
        <sz val="8.5"/>
        <rFont val="Arial"/>
        <family val="2"/>
      </rPr>
      <t>Profesional Pregrado 2</t>
    </r>
  </si>
  <si>
    <r>
      <rPr>
        <sz val="8.5"/>
        <rFont val="Arial"/>
        <family val="2"/>
      </rPr>
      <t>Responsable de tomar decisiones técnicas con reporte a una instancia superior.</t>
    </r>
  </si>
  <si>
    <r>
      <rPr>
        <sz val="8.5"/>
        <rFont val="Arial"/>
        <family val="2"/>
      </rPr>
      <t xml:space="preserve">Profesional Residente Ambiental,
</t>
    </r>
    <r>
      <rPr>
        <sz val="8.5"/>
        <rFont val="Arial"/>
        <family val="2"/>
      </rPr>
      <t>Profesional Residente Social, Profesional prediador, Antropólogo.</t>
    </r>
  </si>
  <si>
    <r>
      <rPr>
        <sz val="8.5"/>
        <rFont val="Arial"/>
        <family val="2"/>
      </rPr>
      <t>&gt;3 &lt; 5 años</t>
    </r>
  </si>
  <si>
    <r>
      <rPr>
        <sz val="8.5"/>
        <rFont val="Arial"/>
        <family val="2"/>
      </rPr>
      <t>Profesional Pregrado 1</t>
    </r>
  </si>
  <si>
    <r>
      <rPr>
        <sz val="8.5"/>
        <rFont val="Arial"/>
        <family val="2"/>
      </rPr>
      <t>Profesional Residente Ambiental, Profesional Residente Social, Profesional prediador, Antropólogo. Profesional SISO.</t>
    </r>
  </si>
  <si>
    <r>
      <rPr>
        <sz val="8.5"/>
        <rFont val="Arial"/>
        <family val="2"/>
      </rPr>
      <t>&gt;0 &lt; 3 años</t>
    </r>
  </si>
  <si>
    <r>
      <rPr>
        <sz val="8.5"/>
        <rFont val="Arial"/>
        <family val="2"/>
      </rPr>
      <t>Tecnólogo 3</t>
    </r>
  </si>
  <si>
    <r>
      <rPr>
        <sz val="8.5"/>
        <rFont val="Arial"/>
        <family val="2"/>
      </rPr>
      <t>Asesora, elabora estudios independientes, realiza análisis, interpreta y concluye, con verificación de un Director.</t>
    </r>
  </si>
  <si>
    <r>
      <rPr>
        <sz val="8.5"/>
        <rFont val="Arial"/>
        <family val="2"/>
      </rPr>
      <t>Tecnólogo en Construcciones Civiles, Tecnólogo Ambiental, Tecnólogo social, Tecnólogo SISO.</t>
    </r>
  </si>
  <si>
    <r>
      <rPr>
        <sz val="8.5"/>
        <rFont val="Arial"/>
        <family val="2"/>
      </rPr>
      <t>&gt; 3 años</t>
    </r>
  </si>
  <si>
    <r>
      <rPr>
        <sz val="8.5"/>
        <rFont val="Arial"/>
        <family val="2"/>
      </rPr>
      <t>Tecnólogo 2</t>
    </r>
  </si>
  <si>
    <r>
      <rPr>
        <sz val="8.5"/>
        <rFont val="Arial"/>
        <family val="2"/>
      </rPr>
      <t>&gt;1 &lt; 3 años</t>
    </r>
  </si>
  <si>
    <r>
      <rPr>
        <sz val="8.5"/>
        <rFont val="Arial"/>
        <family val="2"/>
      </rPr>
      <t>Tecnólogo 1</t>
    </r>
  </si>
  <si>
    <r>
      <rPr>
        <sz val="8.5"/>
        <rFont val="Arial"/>
        <family val="2"/>
      </rPr>
      <t xml:space="preserve">realiza análisis, interpreta y concluye, con
</t>
    </r>
    <r>
      <rPr>
        <sz val="8.5"/>
        <rFont val="Arial"/>
        <family val="2"/>
      </rPr>
      <t>verificación de un Director.</t>
    </r>
  </si>
  <si>
    <r>
      <rPr>
        <sz val="8.5"/>
        <rFont val="Arial"/>
        <family val="2"/>
      </rPr>
      <t xml:space="preserve">Civiles, Tecnólogo Ambiental,
</t>
    </r>
    <r>
      <rPr>
        <sz val="8.5"/>
        <rFont val="Arial"/>
        <family val="2"/>
      </rPr>
      <t>Tecnólogo social, Tecnólogo SISO.</t>
    </r>
  </si>
  <si>
    <r>
      <rPr>
        <sz val="8.5"/>
        <rFont val="Arial"/>
        <family val="2"/>
      </rPr>
      <t>&gt; 0 &lt; 1 años</t>
    </r>
  </si>
  <si>
    <r>
      <rPr>
        <sz val="8.5"/>
        <rFont val="Arial"/>
        <family val="2"/>
      </rPr>
      <t>Técnico 3</t>
    </r>
  </si>
  <si>
    <r>
      <rPr>
        <sz val="8.5"/>
        <rFont val="Arial"/>
        <family val="2"/>
      </rPr>
      <t xml:space="preserve">La toma de decisiones están fijadas por
</t>
    </r>
    <r>
      <rPr>
        <sz val="8.5"/>
        <rFont val="Arial"/>
        <family val="2"/>
      </rPr>
      <t>medio de guías.</t>
    </r>
  </si>
  <si>
    <r>
      <rPr>
        <sz val="8.5"/>
        <rFont val="Arial"/>
        <family val="2"/>
      </rPr>
      <t>Dibujante.</t>
    </r>
  </si>
  <si>
    <r>
      <rPr>
        <sz val="8.5"/>
        <rFont val="Arial"/>
        <family val="2"/>
      </rPr>
      <t>Técnico 2</t>
    </r>
  </si>
  <si>
    <r>
      <rPr>
        <sz val="8.5"/>
        <rFont val="Arial"/>
        <family val="2"/>
      </rPr>
      <t xml:space="preserve">Decisiones rutinarias y están previstas en
</t>
    </r>
    <r>
      <rPr>
        <sz val="8.5"/>
        <rFont val="Arial"/>
        <family val="2"/>
      </rPr>
      <t>manuales de procedimientos.</t>
    </r>
  </si>
  <si>
    <r>
      <rPr>
        <sz val="8.5"/>
        <rFont val="Arial"/>
        <family val="2"/>
      </rPr>
      <t>Encuestador, Inspectores de obra.</t>
    </r>
  </si>
  <si>
    <r>
      <rPr>
        <sz val="8.5"/>
        <rFont val="Arial"/>
        <family val="2"/>
      </rPr>
      <t>Técnico 1</t>
    </r>
  </si>
  <si>
    <r>
      <rPr>
        <sz val="8.5"/>
        <rFont val="Arial"/>
        <family val="2"/>
      </rPr>
      <t>Decisiones rutinarias y están previstas en manuales de procedimientos.</t>
    </r>
  </si>
  <si>
    <r>
      <rPr>
        <sz val="8.5"/>
        <rFont val="Arial"/>
        <family val="2"/>
      </rPr>
      <t>Cadenero 1, Cadenero 2, encargado de campamento.</t>
    </r>
  </si>
  <si>
    <r>
      <rPr>
        <sz val="8.5"/>
        <rFont val="Arial"/>
        <family val="2"/>
      </rPr>
      <t>&gt; 0 &lt; 1 año</t>
    </r>
  </si>
  <si>
    <r>
      <rPr>
        <sz val="8.5"/>
        <rFont val="Arial"/>
        <family val="2"/>
      </rPr>
      <t>Auxiliar (H)</t>
    </r>
  </si>
  <si>
    <r>
      <rPr>
        <sz val="8.5"/>
        <rFont val="Arial"/>
        <family val="2"/>
      </rPr>
      <t>Apoyan en campos específicos.</t>
    </r>
  </si>
  <si>
    <r>
      <rPr>
        <sz val="8.5"/>
        <rFont val="Arial"/>
        <family val="2"/>
      </rPr>
      <t>Almacenista.</t>
    </r>
  </si>
  <si>
    <r>
      <rPr>
        <sz val="8.5"/>
        <rFont val="Arial"/>
        <family val="2"/>
      </rPr>
      <t>0 años</t>
    </r>
  </si>
  <si>
    <r>
      <rPr>
        <sz val="8.5"/>
        <rFont val="Arial"/>
        <family val="2"/>
      </rPr>
      <t>Básico sin experiencia</t>
    </r>
  </si>
  <si>
    <r>
      <rPr>
        <sz val="8.5"/>
        <rFont val="Arial"/>
        <family val="2"/>
      </rPr>
      <t>Personal operativo.</t>
    </r>
  </si>
  <si>
    <r>
      <rPr>
        <sz val="8.5"/>
        <rFont val="Arial"/>
        <family val="2"/>
      </rPr>
      <t>Ayudantes, obreros.</t>
    </r>
  </si>
  <si>
    <r>
      <rPr>
        <b/>
        <sz val="9"/>
        <rFont val="Arial"/>
        <family val="2"/>
      </rPr>
      <t>GASTOS DE OFICINA CENTRAL</t>
    </r>
  </si>
  <si>
    <r>
      <rPr>
        <sz val="8.5"/>
        <rFont val="Arial"/>
        <family val="2"/>
      </rPr>
      <t>Arriendo de oficina y servicios públicos</t>
    </r>
  </si>
  <si>
    <r>
      <rPr>
        <sz val="8.5"/>
        <rFont val="Arial"/>
        <family val="2"/>
      </rPr>
      <t xml:space="preserve">Impresora oficina central (una sola vez afectada
</t>
    </r>
    <r>
      <rPr>
        <sz val="8.5"/>
        <rFont val="Arial"/>
        <family val="2"/>
      </rPr>
      <t>únicamente por la dedicación)</t>
    </r>
  </si>
  <si>
    <r>
      <rPr>
        <b/>
        <sz val="9"/>
        <rFont val="Arial"/>
        <family val="2"/>
      </rPr>
      <t>INSTALACIONES PROVISIONALES</t>
    </r>
  </si>
  <si>
    <r>
      <rPr>
        <sz val="8.5"/>
        <rFont val="Arial"/>
        <family val="2"/>
      </rPr>
      <t xml:space="preserve">Campamentos (Incluye arrendamiento enseres y
</t>
    </r>
    <r>
      <rPr>
        <sz val="8.5"/>
        <rFont val="Arial"/>
        <family val="2"/>
      </rPr>
      <t>servicios públicos)</t>
    </r>
  </si>
  <si>
    <r>
      <rPr>
        <b/>
        <sz val="9"/>
        <rFont val="Arial"/>
        <family val="2"/>
      </rPr>
      <t>SISTEMAS DE CÓMPUTO Y COMUNICACIÓN</t>
    </r>
  </si>
  <si>
    <r>
      <rPr>
        <sz val="8.5"/>
        <rFont val="Arial"/>
        <family val="2"/>
      </rPr>
      <t>Computador (Con office).Mensual</t>
    </r>
  </si>
  <si>
    <r>
      <rPr>
        <sz val="8.5"/>
        <rFont val="Arial"/>
        <family val="2"/>
      </rPr>
      <t>Impresora (una sola vez en el contrato)</t>
    </r>
  </si>
  <si>
    <r>
      <rPr>
        <sz val="8.5"/>
        <rFont val="Arial"/>
        <family val="2"/>
      </rPr>
      <t xml:space="preserve">Comunicaciones (Teléfono, celular, fax, Internet,
</t>
    </r>
    <r>
      <rPr>
        <sz val="8.5"/>
        <rFont val="Arial"/>
        <family val="2"/>
      </rPr>
      <t>etc.) Mensual</t>
    </r>
  </si>
  <si>
    <r>
      <rPr>
        <b/>
        <sz val="9"/>
        <rFont val="Arial"/>
        <family val="2"/>
      </rPr>
      <t>TRANSPORTE DE PERSONAL</t>
    </r>
  </si>
  <si>
    <r>
      <rPr>
        <sz val="8.5"/>
        <rFont val="Arial"/>
        <family val="2"/>
      </rPr>
      <t xml:space="preserve">Vehículo doble tracción, doble cabina, 2400 CC o
</t>
    </r>
    <r>
      <rPr>
        <sz val="8.5"/>
        <rFont val="Arial"/>
        <family val="2"/>
      </rPr>
      <t>superior (modelo 2010 o superior)  tarifa de alquiler tiempo completo, incluye combustible y conductor. Se debe garantizar permanencia de los vehículos durante toda la ejecución del proyecto.</t>
    </r>
  </si>
  <si>
    <r>
      <rPr>
        <sz val="8.5"/>
        <rFont val="Arial"/>
        <family val="2"/>
      </rPr>
      <t xml:space="preserve">Moto Alquiler modelo 2008 o superior  - tarifa de
</t>
    </r>
    <r>
      <rPr>
        <sz val="8.5"/>
        <rFont val="Arial"/>
        <family val="2"/>
      </rPr>
      <t>alquiler</t>
    </r>
  </si>
  <si>
    <r>
      <rPr>
        <sz val="8.5"/>
        <rFont val="Arial"/>
        <family val="2"/>
      </rPr>
      <t xml:space="preserve">Fotocopias, edicion de informes, registro
</t>
    </r>
    <r>
      <rPr>
        <sz val="8.5"/>
        <rFont val="Arial"/>
        <family val="2"/>
      </rPr>
      <t>fotograficos y otros</t>
    </r>
  </si>
  <si>
    <r>
      <rPr>
        <b/>
        <sz val="8.5"/>
        <rFont val="Arial"/>
        <family val="2"/>
      </rPr>
      <t>GASTOS BANCARIOS</t>
    </r>
  </si>
  <si>
    <r>
      <rPr>
        <sz val="8.5"/>
        <rFont val="Arial"/>
        <family val="2"/>
      </rPr>
      <t>Transacciones virtuales, chequeras, etc.</t>
    </r>
  </si>
  <si>
    <r>
      <rPr>
        <b/>
        <sz val="8.5"/>
        <rFont val="Arial"/>
        <family val="2"/>
      </rPr>
      <t>OTROS COSTOS</t>
    </r>
  </si>
  <si>
    <r>
      <rPr>
        <sz val="8.5"/>
        <rFont val="Arial"/>
        <family val="2"/>
      </rPr>
      <t xml:space="preserve">Comisión de Topografía, incluye personal y
</t>
    </r>
    <r>
      <rPr>
        <sz val="8.5"/>
        <rFont val="Arial"/>
        <family val="2"/>
      </rPr>
      <t xml:space="preserve">equipo.
</t>
    </r>
    <r>
      <rPr>
        <sz val="8.5"/>
        <rFont val="Arial"/>
        <family val="2"/>
      </rPr>
      <t>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t>
    </r>
  </si>
  <si>
    <t>No. de dias al mes</t>
  </si>
  <si>
    <t>Tarifa alquiler de equipo de la oficina para uso
del proyecto: 1 equipo de computo, muebles y enseres de oficina</t>
  </si>
  <si>
    <t>Impresora (una sola vez en el contrato)</t>
  </si>
  <si>
    <t>PLAN APLICACIÓN PROTOCOLO SANITARIO PARA LA OBRA PAPSO</t>
  </si>
  <si>
    <t>Tecnólogo en Construcciones Civiles, Tecnólogo Ambiental, Tecnólogo social, Tecnólogo SISO.</t>
  </si>
  <si>
    <t>Tecnologo Ambiental</t>
  </si>
  <si>
    <r>
      <rPr>
        <b/>
        <sz val="10"/>
        <rFont val="Arial"/>
        <family val="2"/>
      </rPr>
      <t>6.</t>
    </r>
    <r>
      <rPr>
        <sz val="10"/>
        <rFont val="Arial"/>
        <family val="2"/>
      </rPr>
      <t xml:space="preserve">   El valor a pagar en el ítem "Ensayos de Laboratorio" incluirá el porcentaje de honorarios establecido dentro de su Factor Multiplicador, los costos de transporte y demás gastos necesarios para el cumplimiento de las especificaciones solicitadas, así como el estudio de mercado correspondiente a las tarifas unitarias que se estén estudiando, dicho  valor (ensayo) será acordado previamente entre las partes, a saber: Interventor y Supervisor. En todo caso solo se reconocerá hasta el valor establecido en el presente formulario. Se pagará contra factura.</t>
    </r>
  </si>
  <si>
    <r>
      <rPr>
        <b/>
        <sz val="10"/>
        <rFont val="Arial"/>
        <family val="2"/>
      </rPr>
      <t xml:space="preserve">7. </t>
    </r>
    <r>
      <rPr>
        <sz val="10"/>
        <rFont val="Arial"/>
        <family val="2"/>
      </rPr>
      <t xml:space="preserve">  El valor a pagar por "Asesorías especializadas" será por hora de especialista, la cual incluirá el Factor Multiplicador, los costos de transporte y demás gastos del especialista. Dicho  valor (hora) será acordado previamente entre las partes, a saber: Interventor, Especialista y Supervisor, para lo cual se tendrá en cuenta  el cumplimiento de las especificaciones solicitadas y el estudio de mercado correspondiente a las tarifas unitarias que se estén estudiando. En todo caso solo se reconocerá hasta el valor establecido en el presente formulario. Se pagará contra factura.</t>
    </r>
  </si>
  <si>
    <r>
      <t xml:space="preserve">Fotocopias, papelería, edición informes, registros fotográficos entre otros en </t>
    </r>
    <r>
      <rPr>
        <b/>
        <sz val="10"/>
        <rFont val="Arial"/>
        <family val="2"/>
      </rPr>
      <t>oficina en campo</t>
    </r>
  </si>
  <si>
    <r>
      <t xml:space="preserve">Tarifa puesto de trabajo del personal de </t>
    </r>
    <r>
      <rPr>
        <b/>
        <sz val="10"/>
        <rFont val="Arial"/>
        <family val="2"/>
      </rPr>
      <t>oficina de campo</t>
    </r>
    <r>
      <rPr>
        <sz val="10"/>
        <rFont val="Arial"/>
        <family val="2"/>
      </rPr>
      <t>, incluye: alquiler de un (1) equipo de computo completo, escritorio y silla</t>
    </r>
  </si>
  <si>
    <r>
      <rPr>
        <b/>
        <sz val="10"/>
        <rFont val="Arial"/>
        <family val="2"/>
      </rPr>
      <t>5.</t>
    </r>
    <r>
      <rPr>
        <sz val="10"/>
        <rFont val="Arial"/>
        <family val="2"/>
      </rPr>
      <t xml:space="preserve">   El valor a pagar por  "Gastos de transporte, Alquiler de Equipo y Otros " se reconocerán mensualmente previa presentación de la factura, según su costo real el cual deberá estar ajustado a los precios de mercado.</t>
    </r>
  </si>
  <si>
    <r>
      <rPr>
        <b/>
        <sz val="10"/>
        <rFont val="Arial"/>
        <family val="2"/>
      </rPr>
      <t xml:space="preserve">8. </t>
    </r>
    <r>
      <rPr>
        <sz val="10"/>
        <rFont val="Arial"/>
        <family val="2"/>
      </rPr>
      <t xml:space="preserve">   Los valores subrayados no podrán ser modificados, corresponden a montos Estimados  con los cuales se atenderán las actividades o gastos descritos que se reembolsarán según su costo real, previa presentación de la factura.</t>
    </r>
  </si>
  <si>
    <r>
      <rPr>
        <b/>
        <sz val="10"/>
        <rFont val="Arial"/>
        <family val="2"/>
      </rPr>
      <t>9.</t>
    </r>
    <r>
      <rPr>
        <sz val="10"/>
        <rFont val="Arial"/>
        <family val="2"/>
      </rPr>
      <t xml:space="preserve"> Si durante la ejecución del contrato la Entidad  llegase a evidenciar pagos inferiores a los valores registrados por el adjudicatario en el presente documento o cuyo valor sea superior a los precios del mercado, ésta podrá realizar las deducciones del caso.</t>
    </r>
  </si>
  <si>
    <t>INTERVENTORÍA TÉCNICA, ADMINISTRATIVA, AMBIENTAL, FINANCIERA Y LEGAL PARA EL MEJORAMIENTO DE VIAS TERCIARIAS DE LOS MUNICIPIOS DEL URABA ANTIOQUEÑO</t>
  </si>
  <si>
    <t>1.8</t>
  </si>
  <si>
    <t>FORMULARIO Nª3 VALOR DE LA PROPUESTA</t>
  </si>
  <si>
    <t>RUTH ELENA TABARES ZULETA</t>
  </si>
  <si>
    <t>Representante Legal</t>
  </si>
  <si>
    <t>Consorcio Urabá 2020</t>
  </si>
  <si>
    <t>Interventoría</t>
  </si>
  <si>
    <t>VALOR SALDO PROYECTADO DEL CONTRATO A 31 DE JULIO DE 2023</t>
  </si>
  <si>
    <t>VALOR PARCIAL  A ORIGEN($)</t>
  </si>
  <si>
    <t>-</t>
  </si>
  <si>
    <t>VALOR PARCIAL CON REAJUSTE($)</t>
  </si>
  <si>
    <t>SUELDO O TARIFA MENSUAL REAJUSTADO A 2023</t>
  </si>
  <si>
    <t>IPC 2020</t>
  </si>
  <si>
    <t>IPC 2021</t>
  </si>
  <si>
    <t>IPC 2022</t>
  </si>
  <si>
    <t>SALARIO BASE AÑO 2020</t>
  </si>
  <si>
    <t>CARGO</t>
  </si>
  <si>
    <t>VALOR SALARIO CON REAJUSTE AÑO 2021</t>
  </si>
  <si>
    <t>VALOR SALARIO CON REAJUSTE AÑO 2022</t>
  </si>
  <si>
    <t>VALOR SALARIO CON REAJUSTE AÑO 2023</t>
  </si>
  <si>
    <t>PORENTAJE DE INCREMENTO SALARIAL DE 2020 A 2023</t>
  </si>
  <si>
    <t>Profesional Residente de Interventoría</t>
  </si>
  <si>
    <t>Tecnólogo Ambiental</t>
  </si>
  <si>
    <t>Profesional Social</t>
  </si>
  <si>
    <t>Tecnólogo en Construcciones Civiles</t>
  </si>
  <si>
    <t>VALOR TOTAL SOLICITUD DE ADICIÓN, INCLUIDO REAJUSTE DE SALARIOS</t>
  </si>
  <si>
    <t>VALOR TOTAL DE LA INTERVENTORÍA TRES (3) MESES DE ADICIÓN</t>
  </si>
  <si>
    <t>ADICICIÓN 3 MESES, CON REAJUSTE DESDE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</si>
</sst>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quot;$&quot;\ #,##0_);\(&quot;$&quot;\ #,##0\)"/>
    <numFmt numFmtId="166" formatCode="&quot;$&quot;\ #,##0.00_);\(&quot;$&quot;\ #,##0.00\)"/>
    <numFmt numFmtId="167" formatCode="_(* #,##0_);_(* \(#,##0\);_(* &quot;-&quot;_);_(@_)"/>
    <numFmt numFmtId="168" formatCode="_(&quot;$&quot;\ * #,##0.00_);_(&quot;$&quot;\ * \(#,##0.00\);_(&quot;$&quot;\ * &quot;-&quot;??_);_(@_)"/>
    <numFmt numFmtId="169" formatCode="_(* #,##0.00_);_(* \(#,##0.00\);_(* &quot;-&quot;??_);_(@_)"/>
    <numFmt numFmtId="170" formatCode="_ &quot;$&quot;\ * #,##0.00_ ;_ &quot;$&quot;\ * \-#,##0.00_ ;_ &quot;$&quot;\ * &quot;-&quot;??_ ;_ @_ "/>
    <numFmt numFmtId="171" formatCode="_ * #,##0.00_ ;_ * \-#,##0.00_ ;_ * &quot;-&quot;??_ ;_ @_ "/>
    <numFmt numFmtId="172" formatCode="#,##0.000"/>
    <numFmt numFmtId="173" formatCode="&quot;$&quot;\ #,##0"/>
    <numFmt numFmtId="174" formatCode="_ &quot;$&quot;\ * #,##0_ ;_ &quot;$&quot;\ * \-#,##0_ ;_ &quot;$&quot;\ * &quot;-&quot;??_ ;_ @_ "/>
    <numFmt numFmtId="175" formatCode="_(&quot;$&quot;\ * #,##0_);_(&quot;$&quot;\ * \(#,##0\);_(&quot;$&quot;\ * &quot;-&quot;??_);_(@_)"/>
    <numFmt numFmtId="176" formatCode="0.00000%"/>
    <numFmt numFmtId="177" formatCode="#,##0.0"/>
    <numFmt numFmtId="178" formatCode="_(* #,##0.0_);_(* \(#,##0.0\);_(* &quot;-&quot;??_);_(@_)"/>
    <numFmt numFmtId="179" formatCode="0.000%"/>
    <numFmt numFmtId="180" formatCode="0.0000%"/>
    <numFmt numFmtId="181" formatCode="_-[$$-240A]\ * #,##0_ ;_-[$$-240A]\ * \-#,##0\ ;_-[$$-240A]\ * &quot;-&quot;??_ ;_-@_ "/>
    <numFmt numFmtId="182" formatCode="_ &quot;$&quot;\ * #,##0_ ;_ &quot;$&quot;\ * \-#,##0_ ;_ &quot;$&quot;\ * &quot;-&quot;_ ;_ @_ "/>
    <numFmt numFmtId="183" formatCode="_-&quot;$&quot;\ * #,##0.00_-;\-&quot;$&quot;\ * #,##0.00_-;_-&quot;$&quot;\ * &quot;-&quot;_-;_-@_-"/>
    <numFmt numFmtId="184" formatCode="_-* #,##0.00\ _$_-;\-* #,##0.00\ _$_-;_-* &quot;-&quot;??\ _$_-;_-@_-"/>
    <numFmt numFmtId="185" formatCode="&quot;$&quot;\ #,##0.0000"/>
    <numFmt numFmtId="186" formatCode="_-* #,##0.00\ &quot;$&quot;_-;\-* #,##0.00\ &quot;$&quot;_-;_-* &quot;-&quot;??\ &quot;$&quot;_-;_-@_-"/>
    <numFmt numFmtId="187" formatCode="_(* #,##0.000_);_(* \(#,##0.000\);_(* &quot;-&quot;_);_(@_)"/>
    <numFmt numFmtId="188" formatCode="_(* #,##0.00_);_(* \(#,##0.00\);_(* &quot;-&quot;_);_(@_)"/>
    <numFmt numFmtId="189" formatCode="_-&quot;$&quot;\ * #,##0.00000_-;\-&quot;$&quot;\ * #,##0.00000_-;_-&quot;$&quot;\ * &quot;-&quot;_-;_-@_-"/>
    <numFmt numFmtId="190" formatCode="_-&quot;$&quot;\ * #,##0.000000000000_-;\-&quot;$&quot;\ * #,##0.000000000000_-;_-&quot;$&quot;\ * &quot;-&quot;_-;_-@_-"/>
    <numFmt numFmtId="191" formatCode="_(* #,##0.0_);_(* \(#,##0.0\);_(* &quot;-&quot;_);_(@_)"/>
    <numFmt numFmtId="192" formatCode="_-* #,##0.0_-;\-* #,##0.0_-;_-* &quot;-&quot;_-;_-@_-"/>
    <numFmt numFmtId="193" formatCode="_(* #,##0.00000000_);_(* \(#,##0.00000000\);_(* &quot;-&quot;_);_(@_)"/>
    <numFmt numFmtId="194" formatCode="0.0%"/>
    <numFmt numFmtId="195" formatCode="_-[$$-240A]* #,##0.00_-;\-[$$-240A]* #,##0.00_-;_-[$$-240A]* &quot;-&quot;??_-;_-@_-"/>
    <numFmt numFmtId="196" formatCode="_-[$$-240A]\ * #,##0.00_ ;_-[$$-240A]\ * \-#,##0.00\ ;_-[$$-240A]\ * &quot;-&quot;??_ ;_-@_ "/>
    <numFmt numFmtId="197" formatCode="_-* #,##0.00\ &quot;Pts&quot;_-;\-* #,##0.00\ &quot;Pts&quot;_-;_-* &quot;-&quot;??\ &quot;Pts&quot;_-;_-@_-"/>
    <numFmt numFmtId="198" formatCode="_([$$-240A]\ * #,##0.00_);_([$$-240A]\ * \(#,##0.00\);_([$$-240A]\ * &quot;-&quot;??_);_(@_)"/>
    <numFmt numFmtId="199" formatCode="_([$$-240A]\ * #,##0_);_([$$-240A]\ * \(#,##0\);_([$$-240A]\ * &quot;-&quot;??_);_(@_)"/>
    <numFmt numFmtId="200" formatCode="0#.00\ \L\t"/>
    <numFmt numFmtId="201" formatCode="_ [$$-240A]\ * #,##0.00_ ;_ [$$-240A]\ * \-#,##0.00_ ;_ [$$-240A]\ * &quot;-&quot;??_ ;_ @_ "/>
    <numFmt numFmtId="202" formatCode="_ * #,##0_ ;_ * \-#,##0_ ;_ * &quot;-&quot;??_ ;_ @_ "/>
    <numFmt numFmtId="203" formatCode="&quot;$&quot;\ #,##0.00"/>
    <numFmt numFmtId="204" formatCode="0.0000000%"/>
    <numFmt numFmtId="205" formatCode="_-[$$-240A]\ * #,##0.00_-;\-[$$-240A]\ * #,##0.00_-;_-[$$-240A]\ * &quot;-&quot;??_-;_-@_-"/>
    <numFmt numFmtId="206" formatCode="_ * #.##0.00_ ;_ * \-#.##0.00_ ;_ * &quot;-&quot;??_ ;_ @_ "/>
    <numFmt numFmtId="207" formatCode="_(&quot;$&quot;* #,##0_);_(&quot;$&quot;* \(#,##0\);_(&quot;$&quot;* &quot;-&quot;_);_(@_)"/>
    <numFmt numFmtId="208" formatCode="&quot;$&quot;\ #,##0.000"/>
    <numFmt numFmtId="209" formatCode="\$\ #,##0"/>
    <numFmt numFmtId="210" formatCode="0.0"/>
    <numFmt numFmtId="211" formatCode="&quot;$&quot;\ #,##0;;"/>
    <numFmt numFmtId="212" formatCode="&quot;$&quot;#,##0.00"/>
  </numFmts>
  <fonts count="9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name val="Arial"/>
      <family val="2"/>
    </font>
    <font>
      <b/>
      <sz val="10"/>
      <name val="Arial"/>
      <family val="2"/>
    </font>
    <font>
      <sz val="8"/>
      <name val="Arial"/>
      <family val="2"/>
    </font>
    <font>
      <sz val="11"/>
      <color indexed="8"/>
      <name val="Arial"/>
      <family val="2"/>
    </font>
    <font>
      <b/>
      <sz val="12"/>
      <name val="Arial"/>
      <family val="2"/>
    </font>
    <font>
      <sz val="12"/>
      <color indexed="8"/>
      <name val="Arial"/>
      <family val="2"/>
    </font>
    <font>
      <sz val="10"/>
      <name val="Arial"/>
      <family val="2"/>
    </font>
    <font>
      <sz val="11"/>
      <color theme="1"/>
      <name val="Calibri"/>
      <family val="2"/>
      <scheme val="minor"/>
    </font>
    <font>
      <sz val="10"/>
      <color theme="1"/>
      <name val="Arial"/>
      <family val="2"/>
    </font>
    <font>
      <b/>
      <sz val="10"/>
      <color theme="0"/>
      <name val="Arial"/>
      <family val="2"/>
    </font>
    <font>
      <sz val="12"/>
      <color theme="1"/>
      <name val="Arial"/>
      <family val="2"/>
    </font>
    <font>
      <b/>
      <sz val="10"/>
      <color theme="1"/>
      <name val="Arial"/>
      <family val="2"/>
    </font>
    <font>
      <b/>
      <sz val="11"/>
      <name val="Arial"/>
      <family val="2"/>
    </font>
    <font>
      <b/>
      <sz val="11"/>
      <color indexed="10"/>
      <name val="Arial"/>
      <family val="2"/>
    </font>
    <font>
      <b/>
      <sz val="12"/>
      <color indexed="8"/>
      <name val="Arial"/>
      <family val="2"/>
    </font>
    <font>
      <sz val="12"/>
      <name val="Arial"/>
      <family val="2"/>
    </font>
    <font>
      <sz val="12"/>
      <color rgb="FFFF0000"/>
      <name val="Arial"/>
      <family val="2"/>
    </font>
    <font>
      <u/>
      <sz val="12"/>
      <name val="Arial"/>
      <family val="2"/>
    </font>
    <font>
      <u/>
      <sz val="12"/>
      <color theme="1"/>
      <name val="Arial"/>
      <family val="2"/>
    </font>
    <font>
      <u/>
      <sz val="11"/>
      <name val="Arial"/>
      <family val="2"/>
    </font>
    <font>
      <b/>
      <sz val="14"/>
      <name val="Arial"/>
      <family val="2"/>
    </font>
    <font>
      <b/>
      <sz val="11"/>
      <color theme="1"/>
      <name val="Calibri"/>
      <family val="2"/>
      <scheme val="minor"/>
    </font>
    <font>
      <sz val="10"/>
      <name val="Arial"/>
      <family val="2"/>
    </font>
    <font>
      <sz val="9"/>
      <name val="Arial"/>
      <family val="2"/>
    </font>
    <font>
      <sz val="10"/>
      <color theme="0"/>
      <name val="Arial"/>
      <family val="2"/>
    </font>
    <font>
      <sz val="10"/>
      <color rgb="FFFF0000"/>
      <name val="Arial"/>
      <family val="2"/>
    </font>
    <font>
      <sz val="10"/>
      <name val="Arial"/>
      <family val="2"/>
    </font>
    <font>
      <b/>
      <sz val="12"/>
      <color theme="1"/>
      <name val="Arial"/>
      <family val="2"/>
    </font>
    <font>
      <sz val="11"/>
      <color rgb="FFFF0000"/>
      <name val="Calibri"/>
      <family val="2"/>
      <scheme val="minor"/>
    </font>
    <font>
      <sz val="18"/>
      <name val="Arial"/>
      <family val="2"/>
    </font>
    <font>
      <i/>
      <u/>
      <sz val="10"/>
      <name val="Arial"/>
      <family val="2"/>
    </font>
    <font>
      <b/>
      <sz val="9"/>
      <name val="Arial"/>
      <family val="2"/>
    </font>
    <font>
      <sz val="14"/>
      <name val="Arial"/>
      <family val="2"/>
    </font>
    <font>
      <b/>
      <sz val="14"/>
      <color theme="1"/>
      <name val="Calibri"/>
      <family val="2"/>
      <scheme val="minor"/>
    </font>
    <font>
      <sz val="11"/>
      <name val="Calibri"/>
      <family val="2"/>
      <scheme val="minor"/>
    </font>
    <font>
      <sz val="10"/>
      <name val="Arial"/>
      <family val="2"/>
    </font>
    <font>
      <b/>
      <sz val="12"/>
      <color rgb="FFFF0000"/>
      <name val="Arial"/>
      <family val="2"/>
    </font>
    <font>
      <b/>
      <sz val="12"/>
      <color theme="0"/>
      <name val="Arial"/>
      <family val="2"/>
    </font>
    <font>
      <sz val="10"/>
      <color rgb="FFF96763"/>
      <name val="Arial"/>
      <family val="2"/>
    </font>
    <font>
      <b/>
      <sz val="8"/>
      <name val="Arial"/>
      <family val="2"/>
    </font>
    <font>
      <sz val="12"/>
      <name val="Arial Narrow"/>
      <family val="2"/>
    </font>
    <font>
      <sz val="11"/>
      <name val="Arial Narrow"/>
      <family val="2"/>
    </font>
    <font>
      <b/>
      <sz val="12"/>
      <name val="Arial Narrow"/>
      <family val="2"/>
    </font>
    <font>
      <sz val="8"/>
      <name val="Arial Narrow"/>
      <family val="2"/>
    </font>
    <font>
      <b/>
      <sz val="12"/>
      <color rgb="FFFF0000"/>
      <name val="Arial Narrow"/>
      <family val="2"/>
    </font>
    <font>
      <sz val="10"/>
      <name val="Arial Narrow"/>
      <family val="2"/>
    </font>
    <font>
      <b/>
      <sz val="11"/>
      <name val="Arial Narrow"/>
      <family val="2"/>
    </font>
    <font>
      <b/>
      <sz val="8"/>
      <name val="Arial Narrow"/>
      <family val="2"/>
    </font>
    <font>
      <sz val="12"/>
      <color rgb="FFFF0000"/>
      <name val="Arial Narrow"/>
      <family val="2"/>
    </font>
    <font>
      <b/>
      <sz val="8"/>
      <color rgb="FF000080"/>
      <name val="Tahoma"/>
      <family val="2"/>
    </font>
    <font>
      <b/>
      <sz val="8"/>
      <color rgb="FF000000"/>
      <name val="Tahoma"/>
      <family val="2"/>
    </font>
    <font>
      <sz val="8"/>
      <color rgb="FF000000"/>
      <name val="Arial"/>
      <family val="2"/>
    </font>
    <font>
      <sz val="9"/>
      <color indexed="81"/>
      <name val="Tahoma"/>
      <family val="2"/>
    </font>
    <font>
      <b/>
      <sz val="8"/>
      <color rgb="FF595959"/>
      <name val="Arial"/>
      <family val="2"/>
      <charset val="1"/>
    </font>
    <font>
      <sz val="7.8"/>
      <color rgb="FF595959"/>
      <name val="Arial"/>
      <family val="2"/>
      <charset val="1"/>
    </font>
    <font>
      <sz val="8"/>
      <color rgb="FF595959"/>
      <name val="Arial"/>
      <family val="2"/>
      <charset val="1"/>
    </font>
    <font>
      <b/>
      <sz val="10"/>
      <name val="Arial Narrow"/>
      <family val="2"/>
    </font>
    <font>
      <sz val="12"/>
      <color theme="1"/>
      <name val="Arial Narrow"/>
      <family val="2"/>
    </font>
    <font>
      <u/>
      <sz val="12"/>
      <name val="Arial Narrow"/>
      <family val="2"/>
    </font>
    <font>
      <sz val="10"/>
      <color rgb="FF000000"/>
      <name val="Times New Roman"/>
      <family val="1"/>
    </font>
    <font>
      <b/>
      <sz val="9"/>
      <name val="Calibri"/>
      <family val="2"/>
    </font>
    <font>
      <b/>
      <sz val="10"/>
      <name val="Calibri"/>
      <family val="2"/>
    </font>
    <font>
      <sz val="8.5"/>
      <name val="Arial"/>
      <family val="2"/>
    </font>
    <font>
      <sz val="8.5"/>
      <name val="Arial"/>
      <family val="2"/>
    </font>
    <font>
      <sz val="9"/>
      <color rgb="FF000000"/>
      <name val="Calibri"/>
      <family val="2"/>
    </font>
    <font>
      <b/>
      <sz val="9"/>
      <name val="Arial"/>
      <family val="2"/>
    </font>
    <font>
      <b/>
      <sz val="8.5"/>
      <name val="Arial"/>
      <family val="2"/>
    </font>
    <font>
      <sz val="8"/>
      <name val="Arial"/>
      <family val="2"/>
    </font>
    <font>
      <b/>
      <i/>
      <u/>
      <sz val="10"/>
      <name val="Arial"/>
      <family val="2"/>
    </font>
    <font>
      <b/>
      <sz val="9"/>
      <color indexed="81"/>
      <name val="Tahoma"/>
      <family val="2"/>
    </font>
    <font>
      <sz val="10"/>
      <color rgb="FF000000"/>
      <name val="Calibri"/>
      <family val="2"/>
      <scheme val="minor"/>
    </font>
    <font>
      <b/>
      <sz val="16"/>
      <color theme="1"/>
      <name val="Arial"/>
      <family val="2"/>
    </font>
    <font>
      <b/>
      <sz val="9"/>
      <color theme="1"/>
      <name val="Arial"/>
      <family val="2"/>
    </font>
    <font>
      <sz val="10"/>
      <color rgb="FF00B050"/>
      <name val="Arial"/>
      <family val="2"/>
    </font>
    <font>
      <b/>
      <sz val="10"/>
      <color rgb="FF00B050"/>
      <name val="Arial"/>
      <family val="2"/>
    </font>
  </fonts>
  <fills count="2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9"/>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indexed="22"/>
      </patternFill>
    </fill>
    <fill>
      <patternFill patternType="solid">
        <fgColor rgb="FFFFC000"/>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rgb="FFC4D8F0"/>
      </patternFill>
    </fill>
    <fill>
      <patternFill patternType="solid">
        <fgColor rgb="FFD8D8D8"/>
      </patternFill>
    </fill>
    <fill>
      <patternFill patternType="solid">
        <fgColor rgb="FF00B0F0"/>
        <bgColor indexed="64"/>
      </patternFill>
    </fill>
    <fill>
      <patternFill patternType="solid">
        <fgColor rgb="FF00FF00"/>
        <bgColor indexed="64"/>
      </patternFill>
    </fill>
    <fill>
      <patternFill patternType="solid">
        <fgColor rgb="FF8DB3E2"/>
        <bgColor rgb="FF8DB3E2"/>
      </patternFill>
    </fill>
    <fill>
      <patternFill patternType="solid">
        <fgColor theme="0"/>
        <bgColor rgb="FFFFF2CC"/>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bottom/>
      <diagonal/>
    </border>
    <border>
      <left style="medium">
        <color auto="1"/>
      </left>
      <right/>
      <top/>
      <bottom/>
      <diagonal/>
    </border>
    <border>
      <left style="thin">
        <color auto="1"/>
      </left>
      <right/>
      <top style="medium">
        <color auto="1"/>
      </top>
      <bottom/>
      <diagonal/>
    </border>
    <border>
      <left/>
      <right/>
      <top style="medium">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thin">
        <color auto="1"/>
      </right>
      <top/>
      <bottom style="hair">
        <color auto="1"/>
      </bottom>
      <diagonal/>
    </border>
    <border>
      <left style="thin">
        <color auto="1"/>
      </left>
      <right/>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diagonal/>
    </border>
    <border>
      <left/>
      <right/>
      <top style="thin">
        <color auto="1"/>
      </top>
      <bottom style="medium">
        <color auto="1"/>
      </bottom>
      <diagonal/>
    </border>
    <border>
      <left/>
      <right style="thin">
        <color auto="1"/>
      </right>
      <top style="medium">
        <color auto="1"/>
      </top>
      <bottom style="medium">
        <color auto="1"/>
      </bottom>
      <diagonal/>
    </border>
    <border>
      <left style="thin">
        <color indexed="64"/>
      </left>
      <right/>
      <top style="thin">
        <color indexed="64"/>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indexed="64"/>
      </left>
      <right/>
      <top style="medium">
        <color indexed="64"/>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dotted">
        <color indexed="64"/>
      </top>
      <bottom style="dotted">
        <color indexed="64"/>
      </bottom>
      <diagonal/>
    </border>
    <border>
      <left style="medium">
        <color auto="1"/>
      </left>
      <right/>
      <top/>
      <bottom style="thin">
        <color auto="1"/>
      </bottom>
      <diagonal/>
    </border>
    <border>
      <left/>
      <right/>
      <top/>
      <bottom style="thin">
        <color auto="1"/>
      </bottom>
      <diagonal/>
    </border>
    <border>
      <left/>
      <right style="medium">
        <color indexed="64"/>
      </right>
      <top/>
      <bottom style="thin">
        <color indexed="64"/>
      </bottom>
      <diagonal/>
    </border>
    <border>
      <left/>
      <right style="thin">
        <color auto="1"/>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13">
    <xf numFmtId="0" fontId="0" fillId="0" borderId="0"/>
    <xf numFmtId="171" fontId="17"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3" fontId="27" fillId="0" borderId="0" applyFont="0" applyFill="0" applyBorder="0" applyAlignment="0" applyProtection="0"/>
    <xf numFmtId="170" fontId="17" fillId="0" borderId="0" applyFont="0" applyFill="0" applyBorder="0" applyAlignment="0" applyProtection="0"/>
    <xf numFmtId="168" fontId="19" fillId="0" borderId="0" applyFont="0" applyFill="0" applyBorder="0" applyAlignment="0" applyProtection="0"/>
    <xf numFmtId="168" fontId="25" fillId="0" borderId="0" applyFont="0" applyFill="0" applyBorder="0" applyAlignment="0" applyProtection="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9" fillId="0" borderId="0"/>
    <xf numFmtId="0" fontId="19" fillId="0" borderId="0"/>
    <xf numFmtId="0" fontId="18" fillId="0" borderId="0"/>
    <xf numFmtId="9" fontId="2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25"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171" fontId="18" fillId="0" borderId="0" applyFont="0" applyFill="0" applyBorder="0" applyAlignment="0" applyProtection="0"/>
    <xf numFmtId="0" fontId="16" fillId="0" borderId="0"/>
    <xf numFmtId="0" fontId="17" fillId="0" borderId="0"/>
    <xf numFmtId="9" fontId="17" fillId="0" borderId="0" applyFont="0" applyFill="0" applyBorder="0" applyAlignment="0" applyProtection="0"/>
    <xf numFmtId="0" fontId="15" fillId="0" borderId="0"/>
    <xf numFmtId="0" fontId="17" fillId="0" borderId="0"/>
    <xf numFmtId="0" fontId="17" fillId="0" borderId="0"/>
    <xf numFmtId="0" fontId="17" fillId="0" borderId="0"/>
    <xf numFmtId="168" fontId="15" fillId="0" borderId="0" applyFont="0" applyFill="0" applyBorder="0" applyAlignment="0" applyProtection="0"/>
    <xf numFmtId="0" fontId="14" fillId="0" borderId="0"/>
    <xf numFmtId="169" fontId="19" fillId="0" borderId="0" applyFont="0" applyFill="0" applyBorder="0" applyAlignment="0" applyProtection="0"/>
    <xf numFmtId="42" fontId="42" fillId="0" borderId="0" applyFont="0" applyFill="0" applyBorder="0" applyAlignment="0" applyProtection="0"/>
    <xf numFmtId="0" fontId="13" fillId="0" borderId="0"/>
    <xf numFmtId="0" fontId="12" fillId="0" borderId="0"/>
    <xf numFmtId="0" fontId="17" fillId="0" borderId="0"/>
    <xf numFmtId="0" fontId="17" fillId="0" borderId="0"/>
    <xf numFmtId="0" fontId="12" fillId="0" borderId="0"/>
    <xf numFmtId="164" fontId="17" fillId="0" borderId="0" applyFont="0" applyFill="0" applyProtection="0"/>
    <xf numFmtId="182" fontId="17" fillId="0" borderId="0" applyFont="0" applyFill="0" applyBorder="0" applyAlignment="0" applyProtection="0"/>
    <xf numFmtId="169" fontId="17" fillId="0" borderId="0" applyFont="0" applyFill="0" applyBorder="0" applyAlignment="0" applyProtection="0"/>
    <xf numFmtId="12" fontId="17" fillId="0" borderId="0" applyFont="0" applyFill="0" applyProtection="0"/>
    <xf numFmtId="167" fontId="46" fillId="0" borderId="0" applyFont="0" applyFill="0" applyBorder="0" applyAlignment="0" applyProtection="0"/>
    <xf numFmtId="42" fontId="17" fillId="0" borderId="0" applyFont="0" applyFill="0" applyBorder="0" applyAlignment="0" applyProtection="0"/>
    <xf numFmtId="0" fontId="17" fillId="0" borderId="0"/>
    <xf numFmtId="0" fontId="11" fillId="0" borderId="0"/>
    <xf numFmtId="0" fontId="11" fillId="0" borderId="0"/>
    <xf numFmtId="0" fontId="10" fillId="0" borderId="0"/>
    <xf numFmtId="0" fontId="10" fillId="0" borderId="0"/>
    <xf numFmtId="0" fontId="17" fillId="0" borderId="0"/>
    <xf numFmtId="9" fontId="9" fillId="0" borderId="0" applyFont="0" applyFill="0" applyBorder="0" applyAlignment="0" applyProtection="0"/>
    <xf numFmtId="41"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9" fontId="17" fillId="0" borderId="0" applyFont="0" applyFill="0" applyBorder="0" applyAlignment="0" applyProtection="0"/>
    <xf numFmtId="0" fontId="9" fillId="0" borderId="0"/>
    <xf numFmtId="0" fontId="17" fillId="0" borderId="0"/>
    <xf numFmtId="9" fontId="19" fillId="0" borderId="0" applyFont="0" applyFill="0" applyBorder="0" applyAlignment="0" applyProtection="0"/>
    <xf numFmtId="184" fontId="17" fillId="0" borderId="0" applyFont="0" applyFill="0" applyBorder="0" applyAlignment="0" applyProtection="0"/>
    <xf numFmtId="186" fontId="17" fillId="0" borderId="0" applyFont="0" applyFill="0" applyBorder="0" applyAlignment="0" applyProtection="0"/>
    <xf numFmtId="0" fontId="17" fillId="0" borderId="0"/>
    <xf numFmtId="0" fontId="8" fillId="0" borderId="0"/>
    <xf numFmtId="0" fontId="8" fillId="0" borderId="0"/>
    <xf numFmtId="41" fontId="8" fillId="0" borderId="0" applyFont="0" applyFill="0" applyBorder="0" applyAlignment="0" applyProtection="0"/>
    <xf numFmtId="0" fontId="8" fillId="0" borderId="0"/>
    <xf numFmtId="43" fontId="8" fillId="0" borderId="0" applyFont="0" applyFill="0" applyBorder="0" applyAlignment="0" applyProtection="0"/>
    <xf numFmtId="167" fontId="17"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0" fontId="7" fillId="0" borderId="0"/>
    <xf numFmtId="9" fontId="17" fillId="0" borderId="0" applyFont="0" applyFill="0" applyBorder="0" applyAlignment="0" applyProtection="0"/>
    <xf numFmtId="168" fontId="7" fillId="0" borderId="0" applyFont="0" applyFill="0" applyBorder="0" applyAlignment="0" applyProtection="0"/>
    <xf numFmtId="0" fontId="7" fillId="0" borderId="0"/>
    <xf numFmtId="42" fontId="7" fillId="0" borderId="0" applyFont="0" applyFill="0" applyBorder="0" applyAlignment="0" applyProtection="0"/>
    <xf numFmtId="0" fontId="55" fillId="0" borderId="0"/>
    <xf numFmtId="0" fontId="55" fillId="0" borderId="0"/>
    <xf numFmtId="0" fontId="6" fillId="0" borderId="0"/>
    <xf numFmtId="0" fontId="6" fillId="0" borderId="0"/>
    <xf numFmtId="42" fontId="55" fillId="0" borderId="0" applyFont="0" applyFill="0" applyBorder="0" applyAlignment="0" applyProtection="0"/>
    <xf numFmtId="182" fontId="55" fillId="0" borderId="0" applyFont="0" applyFill="0" applyBorder="0" applyAlignment="0" applyProtection="0"/>
    <xf numFmtId="0" fontId="6" fillId="0" borderId="0"/>
    <xf numFmtId="42" fontId="55" fillId="0" borderId="0" applyFont="0" applyFill="0" applyBorder="0" applyAlignment="0" applyProtection="0"/>
    <xf numFmtId="41" fontId="6" fillId="0" borderId="0" applyFont="0" applyFill="0" applyBorder="0" applyAlignment="0" applyProtection="0"/>
    <xf numFmtId="167" fontId="55"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0" fontId="5" fillId="0" borderId="0"/>
    <xf numFmtId="0" fontId="5" fillId="0" borderId="0"/>
    <xf numFmtId="0" fontId="5" fillId="0" borderId="0"/>
    <xf numFmtId="41"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0" fontId="5" fillId="0" borderId="0"/>
    <xf numFmtId="0" fontId="4" fillId="0" borderId="0"/>
    <xf numFmtId="0" fontId="17" fillId="0" borderId="0"/>
    <xf numFmtId="0" fontId="17" fillId="0" borderId="0"/>
    <xf numFmtId="0" fontId="17" fillId="0" borderId="0"/>
    <xf numFmtId="0" fontId="17" fillId="0" borderId="0"/>
    <xf numFmtId="197" fontId="17" fillId="0" borderId="0" applyFont="0" applyFill="0" applyBorder="0" applyAlignment="0" applyProtection="0"/>
    <xf numFmtId="200" fontId="17" fillId="0" borderId="0" applyFont="0" applyFill="0" applyBorder="0" applyAlignment="0" applyProtection="0"/>
    <xf numFmtId="206" fontId="17" fillId="0" borderId="0" applyFont="0" applyFill="0" applyBorder="0" applyAlignment="0" applyProtection="0"/>
    <xf numFmtId="0" fontId="3" fillId="0" borderId="0"/>
    <xf numFmtId="207" fontId="3" fillId="0" borderId="0" applyFont="0" applyFill="0" applyBorder="0" applyAlignment="0" applyProtection="0"/>
    <xf numFmtId="0" fontId="1" fillId="0" borderId="0"/>
    <xf numFmtId="0" fontId="79" fillId="0" borderId="0"/>
    <xf numFmtId="0" fontId="90" fillId="0" borderId="0"/>
    <xf numFmtId="9" fontId="90" fillId="0" borderId="0" applyFont="0" applyFill="0" applyBorder="0" applyAlignment="0" applyProtection="0"/>
  </cellStyleXfs>
  <cellXfs count="1429">
    <xf numFmtId="0" fontId="0" fillId="0" borderId="0" xfId="0"/>
    <xf numFmtId="0" fontId="18" fillId="0" borderId="0" xfId="15" applyAlignment="1">
      <alignment vertical="center"/>
    </xf>
    <xf numFmtId="0" fontId="22" fillId="0" borderId="0" xfId="15" applyFont="1" applyAlignment="1">
      <alignment vertical="center"/>
    </xf>
    <xf numFmtId="0" fontId="18" fillId="0" borderId="0" xfId="8"/>
    <xf numFmtId="173" fontId="18" fillId="0" borderId="0" xfId="15" applyNumberFormat="1" applyAlignment="1">
      <alignment vertical="center"/>
    </xf>
    <xf numFmtId="3" fontId="18" fillId="0" borderId="0" xfId="15" applyNumberFormat="1" applyAlignment="1">
      <alignment vertical="center"/>
    </xf>
    <xf numFmtId="0" fontId="18" fillId="0" borderId="0" xfId="15" applyAlignment="1">
      <alignment horizontal="center" vertical="center"/>
    </xf>
    <xf numFmtId="0" fontId="18" fillId="0" borderId="0" xfId="15" applyAlignment="1">
      <alignment horizontal="left" vertical="center"/>
    </xf>
    <xf numFmtId="174" fontId="18" fillId="0" borderId="0" xfId="5" applyNumberFormat="1" applyFont="1" applyAlignment="1">
      <alignment vertical="center"/>
    </xf>
    <xf numFmtId="176" fontId="18" fillId="0" borderId="0" xfId="21" applyNumberFormat="1" applyFont="1" applyAlignment="1">
      <alignment vertical="center"/>
    </xf>
    <xf numFmtId="0" fontId="18" fillId="0" borderId="0" xfId="8" applyAlignment="1">
      <alignment vertical="center"/>
    </xf>
    <xf numFmtId="0" fontId="18" fillId="0" borderId="14" xfId="8" applyBorder="1"/>
    <xf numFmtId="0" fontId="24" fillId="7" borderId="0" xfId="8" applyFont="1" applyFill="1" applyAlignment="1">
      <alignment vertical="center"/>
    </xf>
    <xf numFmtId="0" fontId="18" fillId="7" borderId="0" xfId="8" applyFill="1" applyAlignment="1">
      <alignment vertical="center"/>
    </xf>
    <xf numFmtId="0" fontId="18" fillId="7" borderId="14" xfId="8" applyFill="1" applyBorder="1" applyAlignment="1">
      <alignment vertical="center"/>
    </xf>
    <xf numFmtId="0" fontId="32" fillId="7" borderId="27" xfId="8" applyFont="1" applyFill="1" applyBorder="1" applyAlignment="1">
      <alignment vertical="center"/>
    </xf>
    <xf numFmtId="0" fontId="20" fillId="7" borderId="27" xfId="8" applyFont="1" applyFill="1" applyBorder="1" applyAlignment="1">
      <alignment vertical="center"/>
    </xf>
    <xf numFmtId="0" fontId="20" fillId="7" borderId="28" xfId="8" applyFont="1" applyFill="1" applyBorder="1" applyAlignment="1">
      <alignment vertical="center"/>
    </xf>
    <xf numFmtId="0" fontId="20" fillId="7" borderId="29" xfId="8" applyFont="1" applyFill="1" applyBorder="1" applyAlignment="1">
      <alignment vertical="center"/>
    </xf>
    <xf numFmtId="4" fontId="20" fillId="7" borderId="29" xfId="8" applyNumberFormat="1" applyFont="1" applyFill="1" applyBorder="1" applyAlignment="1">
      <alignment vertical="center"/>
    </xf>
    <xf numFmtId="4" fontId="20" fillId="7" borderId="30" xfId="8" applyNumberFormat="1" applyFont="1" applyFill="1" applyBorder="1" applyAlignment="1">
      <alignment vertical="center"/>
    </xf>
    <xf numFmtId="0" fontId="32" fillId="7" borderId="29" xfId="8" applyFont="1" applyFill="1" applyBorder="1" applyAlignment="1">
      <alignment vertical="center"/>
    </xf>
    <xf numFmtId="4" fontId="32" fillId="7" borderId="29" xfId="8" applyNumberFormat="1" applyFont="1" applyFill="1" applyBorder="1" applyAlignment="1">
      <alignment vertical="center"/>
    </xf>
    <xf numFmtId="4" fontId="32" fillId="7" borderId="30" xfId="8" applyNumberFormat="1" applyFont="1" applyFill="1" applyBorder="1" applyAlignment="1">
      <alignment vertical="center"/>
    </xf>
    <xf numFmtId="4" fontId="32" fillId="7" borderId="0" xfId="8" applyNumberFormat="1" applyFont="1" applyFill="1" applyAlignment="1">
      <alignment vertical="center"/>
    </xf>
    <xf numFmtId="0" fontId="21" fillId="0" borderId="0" xfId="8" applyFont="1"/>
    <xf numFmtId="0" fontId="32" fillId="0" borderId="31" xfId="8" applyFont="1" applyBorder="1" applyAlignment="1">
      <alignment vertical="center"/>
    </xf>
    <xf numFmtId="4" fontId="32" fillId="7" borderId="14" xfId="8" applyNumberFormat="1" applyFont="1" applyFill="1" applyBorder="1" applyAlignment="1">
      <alignment vertical="center"/>
    </xf>
    <xf numFmtId="0" fontId="20" fillId="0" borderId="16" xfId="8" applyFont="1" applyBorder="1" applyAlignment="1">
      <alignment vertical="center"/>
    </xf>
    <xf numFmtId="0" fontId="20" fillId="0" borderId="32" xfId="8" applyFont="1" applyBorder="1" applyAlignment="1">
      <alignment vertical="center"/>
    </xf>
    <xf numFmtId="0" fontId="20" fillId="7" borderId="31" xfId="8" applyFont="1" applyFill="1" applyBorder="1" applyAlignment="1">
      <alignment vertical="center"/>
    </xf>
    <xf numFmtId="0" fontId="20" fillId="7" borderId="33" xfId="8" applyFont="1" applyFill="1" applyBorder="1" applyAlignment="1">
      <alignment vertical="center"/>
    </xf>
    <xf numFmtId="0" fontId="20" fillId="7" borderId="14" xfId="8" applyFont="1" applyFill="1" applyBorder="1" applyAlignment="1">
      <alignment vertical="center"/>
    </xf>
    <xf numFmtId="0" fontId="20" fillId="7" borderId="0" xfId="8" applyFont="1" applyFill="1" applyAlignment="1">
      <alignment vertical="center"/>
    </xf>
    <xf numFmtId="0" fontId="20" fillId="7" borderId="12" xfId="8" applyFont="1" applyFill="1" applyBorder="1" applyAlignment="1">
      <alignment vertical="center"/>
    </xf>
    <xf numFmtId="0" fontId="20" fillId="7" borderId="13" xfId="8" applyFont="1" applyFill="1" applyBorder="1" applyAlignment="1">
      <alignment vertical="center"/>
    </xf>
    <xf numFmtId="0" fontId="18" fillId="0" borderId="13" xfId="8" applyBorder="1"/>
    <xf numFmtId="0" fontId="21" fillId="0" borderId="13" xfId="8" applyFont="1" applyBorder="1"/>
    <xf numFmtId="0" fontId="33" fillId="7" borderId="29" xfId="8" applyFont="1" applyFill="1" applyBorder="1" applyAlignment="1">
      <alignment vertical="center"/>
    </xf>
    <xf numFmtId="0" fontId="32" fillId="7" borderId="30" xfId="8" applyFont="1" applyFill="1" applyBorder="1" applyAlignment="1">
      <alignment vertical="center"/>
    </xf>
    <xf numFmtId="0" fontId="32" fillId="7" borderId="29" xfId="8" applyFont="1" applyFill="1" applyBorder="1" applyAlignment="1">
      <alignment vertical="center" wrapText="1"/>
    </xf>
    <xf numFmtId="0" fontId="20" fillId="7" borderId="30" xfId="8" applyFont="1" applyFill="1" applyBorder="1" applyAlignment="1">
      <alignment vertical="center"/>
    </xf>
    <xf numFmtId="4" fontId="20" fillId="7" borderId="0" xfId="8" applyNumberFormat="1" applyFont="1" applyFill="1" applyAlignment="1">
      <alignment vertical="center"/>
    </xf>
    <xf numFmtId="4" fontId="18" fillId="0" borderId="0" xfId="8" applyNumberFormat="1"/>
    <xf numFmtId="0" fontId="32" fillId="7" borderId="31" xfId="8" applyFont="1" applyFill="1" applyBorder="1" applyAlignment="1">
      <alignment vertical="center"/>
    </xf>
    <xf numFmtId="4" fontId="32" fillId="7" borderId="31" xfId="8" applyNumberFormat="1" applyFont="1" applyFill="1" applyBorder="1" applyAlignment="1">
      <alignment vertical="center"/>
    </xf>
    <xf numFmtId="4" fontId="32" fillId="7" borderId="33" xfId="8" applyNumberFormat="1" applyFont="1" applyFill="1" applyBorder="1" applyAlignment="1">
      <alignment vertical="center"/>
    </xf>
    <xf numFmtId="0" fontId="32" fillId="7" borderId="15" xfId="8" applyFont="1" applyFill="1" applyBorder="1" applyAlignment="1">
      <alignment vertical="center"/>
    </xf>
    <xf numFmtId="4" fontId="32" fillId="7" borderId="15" xfId="8" applyNumberFormat="1" applyFont="1" applyFill="1" applyBorder="1" applyAlignment="1">
      <alignment vertical="center"/>
    </xf>
    <xf numFmtId="0" fontId="20" fillId="0" borderId="25" xfId="8" applyFont="1" applyBorder="1" applyAlignment="1">
      <alignment vertical="center"/>
    </xf>
    <xf numFmtId="0" fontId="18" fillId="0" borderId="18" xfId="8" applyBorder="1"/>
    <xf numFmtId="0" fontId="20" fillId="0" borderId="18" xfId="8" applyFont="1" applyBorder="1" applyAlignment="1">
      <alignment vertical="center"/>
    </xf>
    <xf numFmtId="0" fontId="20" fillId="0" borderId="0" xfId="8" applyFont="1" applyAlignment="1">
      <alignment vertical="center"/>
    </xf>
    <xf numFmtId="0" fontId="32" fillId="0" borderId="0" xfId="8" applyFont="1" applyAlignment="1">
      <alignment vertical="center"/>
    </xf>
    <xf numFmtId="0" fontId="20" fillId="0" borderId="0" xfId="8" applyFont="1"/>
    <xf numFmtId="0" fontId="21" fillId="0" borderId="0" xfId="8" applyFont="1" applyAlignment="1">
      <alignment wrapText="1"/>
    </xf>
    <xf numFmtId="0" fontId="24" fillId="3" borderId="6" xfId="11" applyFont="1" applyFill="1" applyBorder="1" applyAlignment="1">
      <alignment horizontal="center" vertical="center" wrapText="1"/>
    </xf>
    <xf numFmtId="0" fontId="24" fillId="3" borderId="1" xfId="11" applyFont="1" applyFill="1" applyBorder="1" applyAlignment="1">
      <alignment horizontal="center" vertical="center" wrapText="1"/>
    </xf>
    <xf numFmtId="0" fontId="34" fillId="3" borderId="1" xfId="11" applyFont="1" applyFill="1" applyBorder="1" applyAlignment="1">
      <alignment horizontal="center" vertical="center" wrapText="1"/>
    </xf>
    <xf numFmtId="3" fontId="24" fillId="3" borderId="1" xfId="11" applyNumberFormat="1" applyFont="1" applyFill="1" applyBorder="1" applyAlignment="1">
      <alignment horizontal="center" vertical="center" wrapText="1"/>
    </xf>
    <xf numFmtId="173" fontId="24" fillId="3" borderId="5" xfId="11" applyNumberFormat="1" applyFont="1" applyFill="1" applyBorder="1" applyAlignment="1">
      <alignment horizontal="center" vertical="center" wrapText="1"/>
    </xf>
    <xf numFmtId="0" fontId="24" fillId="8" borderId="6" xfId="11" applyFont="1" applyFill="1" applyBorder="1" applyAlignment="1">
      <alignment horizontal="center" vertical="center" wrapText="1"/>
    </xf>
    <xf numFmtId="0" fontId="35" fillId="0" borderId="6" xfId="11" applyFont="1" applyBorder="1" applyAlignment="1">
      <alignment horizontal="center" vertical="center" wrapText="1"/>
    </xf>
    <xf numFmtId="0" fontId="25" fillId="0" borderId="1" xfId="11" applyFont="1" applyBorder="1" applyAlignment="1">
      <alignment horizontal="left" vertical="center" wrapText="1"/>
    </xf>
    <xf numFmtId="0" fontId="35" fillId="0" borderId="1" xfId="15" applyFont="1" applyBorder="1" applyAlignment="1">
      <alignment horizontal="center" vertical="center"/>
    </xf>
    <xf numFmtId="2" fontId="35" fillId="0" borderId="1" xfId="20" applyNumberFormat="1" applyFont="1" applyBorder="1" applyAlignment="1">
      <alignment horizontal="center" vertical="center" wrapText="1"/>
    </xf>
    <xf numFmtId="9" fontId="35" fillId="0" borderId="1" xfId="11" applyNumberFormat="1" applyFont="1" applyBorder="1" applyAlignment="1">
      <alignment horizontal="center" vertical="center" wrapText="1"/>
    </xf>
    <xf numFmtId="177" fontId="35" fillId="0" borderId="1" xfId="11" applyNumberFormat="1" applyFont="1" applyBorder="1" applyAlignment="1">
      <alignment horizontal="center" vertical="center" wrapText="1"/>
    </xf>
    <xf numFmtId="3" fontId="35" fillId="0" borderId="5" xfId="15" applyNumberFormat="1" applyFont="1" applyBorder="1" applyAlignment="1">
      <alignment horizontal="right" vertical="center"/>
    </xf>
    <xf numFmtId="9" fontId="35" fillId="0" borderId="1" xfId="20" applyFont="1" applyBorder="1" applyAlignment="1">
      <alignment horizontal="center" vertical="center" wrapText="1"/>
    </xf>
    <xf numFmtId="1" fontId="35" fillId="0" borderId="1" xfId="20" applyNumberFormat="1" applyFont="1" applyBorder="1" applyAlignment="1">
      <alignment horizontal="center" vertical="center" wrapText="1"/>
    </xf>
    <xf numFmtId="0" fontId="25" fillId="2" borderId="1" xfId="11" applyFont="1" applyFill="1" applyBorder="1" applyAlignment="1">
      <alignment vertical="center" wrapText="1"/>
    </xf>
    <xf numFmtId="0" fontId="25" fillId="4" borderId="1" xfId="11" applyFont="1" applyFill="1" applyBorder="1" applyAlignment="1">
      <alignment horizontal="center" vertical="center" wrapText="1"/>
    </xf>
    <xf numFmtId="0" fontId="30" fillId="0" borderId="1" xfId="11" applyFont="1" applyBorder="1" applyAlignment="1">
      <alignment vertical="center" wrapText="1"/>
    </xf>
    <xf numFmtId="4" fontId="35" fillId="0" borderId="1" xfId="11" applyNumberFormat="1" applyFont="1" applyBorder="1" applyAlignment="1">
      <alignment horizontal="center" vertical="center" wrapText="1"/>
    </xf>
    <xf numFmtId="2" fontId="35" fillId="0" borderId="1" xfId="11" applyNumberFormat="1" applyFont="1" applyBorder="1" applyAlignment="1">
      <alignment horizontal="center" vertical="center" wrapText="1"/>
    </xf>
    <xf numFmtId="0" fontId="24" fillId="8" borderId="1" xfId="11" applyFont="1" applyFill="1" applyBorder="1" applyAlignment="1">
      <alignment horizontal="left" vertical="center"/>
    </xf>
    <xf numFmtId="3" fontId="24" fillId="0" borderId="1" xfId="11" applyNumberFormat="1" applyFont="1" applyBorder="1" applyAlignment="1">
      <alignment horizontal="center" vertical="center" wrapText="1"/>
    </xf>
    <xf numFmtId="4" fontId="24" fillId="0" borderId="1" xfId="11" applyNumberFormat="1" applyFont="1" applyBorder="1" applyAlignment="1">
      <alignment horizontal="center" vertical="center" wrapText="1"/>
    </xf>
    <xf numFmtId="3" fontId="35" fillId="0" borderId="1" xfId="11" applyNumberFormat="1" applyFont="1" applyBorder="1" applyAlignment="1">
      <alignment horizontal="center" vertical="center" wrapText="1"/>
    </xf>
    <xf numFmtId="0" fontId="24" fillId="0" borderId="6" xfId="11" applyFont="1" applyBorder="1" applyAlignment="1">
      <alignment horizontal="center" vertical="center" wrapText="1"/>
    </xf>
    <xf numFmtId="10" fontId="24" fillId="0" borderId="1" xfId="20" applyNumberFormat="1" applyFont="1" applyBorder="1" applyAlignment="1">
      <alignment horizontal="right" vertical="center" wrapText="1"/>
    </xf>
    <xf numFmtId="0" fontId="24" fillId="0" borderId="0" xfId="11" applyFont="1" applyAlignment="1">
      <alignment horizontal="left" vertical="center" wrapText="1"/>
    </xf>
    <xf numFmtId="2" fontId="24" fillId="0" borderId="0" xfId="11" applyNumberFormat="1" applyFont="1" applyAlignment="1">
      <alignment horizontal="center" vertical="center" wrapText="1"/>
    </xf>
    <xf numFmtId="0" fontId="35" fillId="0" borderId="0" xfId="15" applyFont="1" applyAlignment="1">
      <alignment vertical="center"/>
    </xf>
    <xf numFmtId="0" fontId="30" fillId="0" borderId="0" xfId="0" applyFont="1"/>
    <xf numFmtId="0" fontId="35" fillId="0" borderId="18" xfId="15" applyFont="1" applyBorder="1" applyAlignment="1">
      <alignment vertical="center"/>
    </xf>
    <xf numFmtId="0" fontId="24" fillId="8" borderId="1" xfId="11" applyFont="1" applyFill="1" applyBorder="1" applyAlignment="1">
      <alignment horizontal="left" vertical="center" wrapText="1"/>
    </xf>
    <xf numFmtId="0" fontId="35" fillId="8" borderId="1" xfId="15" applyFont="1" applyFill="1" applyBorder="1" applyAlignment="1">
      <alignment vertical="center"/>
    </xf>
    <xf numFmtId="0" fontId="24" fillId="0" borderId="1" xfId="11" applyFont="1" applyBorder="1" applyAlignment="1">
      <alignment horizontal="center" vertical="center" wrapText="1"/>
    </xf>
    <xf numFmtId="0" fontId="24" fillId="0" borderId="1" xfId="11" applyFont="1" applyBorder="1" applyAlignment="1">
      <alignment horizontal="left" vertical="center"/>
    </xf>
    <xf numFmtId="1" fontId="24" fillId="0" borderId="1" xfId="11" applyNumberFormat="1" applyFont="1" applyBorder="1" applyAlignment="1">
      <alignment horizontal="center" vertical="center" wrapText="1"/>
    </xf>
    <xf numFmtId="2" fontId="24" fillId="0" borderId="1" xfId="11" applyNumberFormat="1" applyFont="1" applyBorder="1" applyAlignment="1">
      <alignment horizontal="center" vertical="center" wrapText="1"/>
    </xf>
    <xf numFmtId="10" fontId="35" fillId="0" borderId="1" xfId="11" applyNumberFormat="1" applyFont="1" applyBorder="1" applyAlignment="1">
      <alignment horizontal="center" vertical="center" wrapText="1"/>
    </xf>
    <xf numFmtId="0" fontId="38" fillId="0" borderId="0" xfId="0" applyFont="1"/>
    <xf numFmtId="0" fontId="0" fillId="0" borderId="0" xfId="0" applyAlignment="1">
      <alignment vertical="center"/>
    </xf>
    <xf numFmtId="168" fontId="0" fillId="0" borderId="0" xfId="0" applyNumberFormat="1" applyAlignment="1">
      <alignment vertical="center"/>
    </xf>
    <xf numFmtId="175" fontId="0" fillId="0" borderId="0" xfId="0" applyNumberFormat="1" applyAlignment="1">
      <alignment vertical="center"/>
    </xf>
    <xf numFmtId="0" fontId="0" fillId="0" borderId="18" xfId="0" applyBorder="1" applyAlignment="1">
      <alignment vertical="center"/>
    </xf>
    <xf numFmtId="0" fontId="21" fillId="0" borderId="0" xfId="8" applyFont="1" applyAlignment="1">
      <alignment horizontal="center" vertical="center"/>
    </xf>
    <xf numFmtId="0" fontId="18" fillId="0" borderId="0" xfId="8" applyAlignment="1">
      <alignment horizontal="center" vertical="center"/>
    </xf>
    <xf numFmtId="0" fontId="18" fillId="0" borderId="21" xfId="0" applyFont="1" applyBorder="1"/>
    <xf numFmtId="0" fontId="30" fillId="0" borderId="18" xfId="0" applyFont="1" applyBorder="1"/>
    <xf numFmtId="0" fontId="14" fillId="0" borderId="0" xfId="36"/>
    <xf numFmtId="0" fontId="20" fillId="0" borderId="0" xfId="36" applyFont="1" applyAlignment="1">
      <alignment vertical="center"/>
    </xf>
    <xf numFmtId="49" fontId="20" fillId="0" borderId="0" xfId="36" applyNumberFormat="1" applyFont="1" applyAlignment="1">
      <alignment horizontal="left" vertical="center"/>
    </xf>
    <xf numFmtId="0" fontId="20" fillId="0" borderId="0" xfId="36" applyFont="1"/>
    <xf numFmtId="17" fontId="32" fillId="0" borderId="0" xfId="36" applyNumberFormat="1" applyFont="1" applyAlignment="1">
      <alignment horizontal="left" vertical="center"/>
    </xf>
    <xf numFmtId="0" fontId="21" fillId="10" borderId="46" xfId="36" applyFont="1" applyFill="1" applyBorder="1" applyAlignment="1">
      <alignment horizontal="center" vertical="center"/>
    </xf>
    <xf numFmtId="0" fontId="14" fillId="10" borderId="47" xfId="36" applyFill="1" applyBorder="1" applyAlignment="1">
      <alignment horizontal="center" vertical="center"/>
    </xf>
    <xf numFmtId="0" fontId="14" fillId="10" borderId="48" xfId="36" applyFill="1" applyBorder="1" applyAlignment="1">
      <alignment horizontal="center" vertical="center"/>
    </xf>
    <xf numFmtId="0" fontId="14" fillId="10" borderId="46" xfId="36" applyFill="1" applyBorder="1" applyAlignment="1">
      <alignment horizontal="center" vertical="center"/>
    </xf>
    <xf numFmtId="0" fontId="17" fillId="4" borderId="49" xfId="36" applyFont="1" applyFill="1" applyBorder="1" applyAlignment="1">
      <alignment horizontal="center" vertical="center"/>
    </xf>
    <xf numFmtId="0" fontId="17" fillId="4" borderId="50" xfId="36" applyFont="1" applyFill="1" applyBorder="1" applyAlignment="1">
      <alignment horizontal="left" vertical="center" wrapText="1"/>
    </xf>
    <xf numFmtId="4" fontId="17" fillId="11" borderId="51" xfId="37" applyNumberFormat="1" applyFont="1" applyFill="1" applyBorder="1" applyAlignment="1">
      <alignment horizontal="right" vertical="center"/>
    </xf>
    <xf numFmtId="0" fontId="14" fillId="11" borderId="52" xfId="36" applyFill="1" applyBorder="1"/>
    <xf numFmtId="0" fontId="14" fillId="11" borderId="53" xfId="36" applyFill="1" applyBorder="1"/>
    <xf numFmtId="0" fontId="14" fillId="4" borderId="51" xfId="36" applyFill="1" applyBorder="1"/>
    <xf numFmtId="0" fontId="14" fillId="4" borderId="52" xfId="36" applyFill="1" applyBorder="1"/>
    <xf numFmtId="0" fontId="14" fillId="0" borderId="53" xfId="36" applyBorder="1"/>
    <xf numFmtId="0" fontId="14" fillId="0" borderId="51" xfId="36" applyBorder="1"/>
    <xf numFmtId="0" fontId="14" fillId="0" borderId="54" xfId="36" applyBorder="1"/>
    <xf numFmtId="0" fontId="14" fillId="0" borderId="52" xfId="36" applyBorder="1"/>
    <xf numFmtId="4" fontId="17" fillId="4" borderId="51" xfId="37" applyNumberFormat="1" applyFont="1" applyFill="1" applyBorder="1" applyAlignment="1">
      <alignment horizontal="right" vertical="center"/>
    </xf>
    <xf numFmtId="0" fontId="14" fillId="4" borderId="53" xfId="36" applyFill="1" applyBorder="1"/>
    <xf numFmtId="0" fontId="17" fillId="4" borderId="55" xfId="36" applyFont="1" applyFill="1" applyBorder="1" applyAlignment="1">
      <alignment horizontal="center" vertical="center"/>
    </xf>
    <xf numFmtId="0" fontId="17" fillId="4" borderId="30" xfId="36" applyFont="1" applyFill="1" applyBorder="1" applyAlignment="1">
      <alignment horizontal="justify" vertical="center"/>
    </xf>
    <xf numFmtId="4" fontId="17" fillId="4" borderId="56" xfId="37" applyNumberFormat="1" applyFont="1" applyFill="1" applyBorder="1" applyAlignment="1">
      <alignment horizontal="right" vertical="center"/>
    </xf>
    <xf numFmtId="0" fontId="14" fillId="11" borderId="57" xfId="36" applyFill="1" applyBorder="1"/>
    <xf numFmtId="0" fontId="14" fillId="11" borderId="58" xfId="36" applyFill="1" applyBorder="1"/>
    <xf numFmtId="0" fontId="14" fillId="11" borderId="56" xfId="36" applyFill="1" applyBorder="1"/>
    <xf numFmtId="0" fontId="14" fillId="4" borderId="56" xfId="36" applyFill="1" applyBorder="1"/>
    <xf numFmtId="0" fontId="14" fillId="4" borderId="57" xfId="36" applyFill="1" applyBorder="1"/>
    <xf numFmtId="0" fontId="14" fillId="4" borderId="58" xfId="36" applyFill="1" applyBorder="1"/>
    <xf numFmtId="0" fontId="29" fillId="0" borderId="20" xfId="0" applyFont="1" applyBorder="1" applyAlignment="1">
      <alignment horizontal="center" vertical="center" wrapText="1"/>
    </xf>
    <xf numFmtId="0" fontId="29" fillId="0" borderId="13" xfId="0" applyFont="1" applyBorder="1" applyAlignment="1">
      <alignment horizontal="left" vertical="center" wrapText="1"/>
    </xf>
    <xf numFmtId="0" fontId="29" fillId="0" borderId="13" xfId="0" applyFont="1" applyBorder="1" applyAlignment="1">
      <alignment horizontal="center" vertical="center" wrapText="1"/>
    </xf>
    <xf numFmtId="179" fontId="18" fillId="0" borderId="0" xfId="21" applyNumberFormat="1" applyFont="1" applyAlignment="1">
      <alignment vertical="center"/>
    </xf>
    <xf numFmtId="0" fontId="17" fillId="0" borderId="0" xfId="0" applyFont="1"/>
    <xf numFmtId="0" fontId="17" fillId="0" borderId="11" xfId="0" applyFont="1" applyBorder="1"/>
    <xf numFmtId="0" fontId="17" fillId="4" borderId="59" xfId="36" applyFont="1" applyFill="1" applyBorder="1" applyAlignment="1">
      <alignment horizontal="center" vertical="center"/>
    </xf>
    <xf numFmtId="0" fontId="17" fillId="4" borderId="33" xfId="36" applyFont="1" applyFill="1" applyBorder="1" applyAlignment="1">
      <alignment horizontal="left" vertical="center" wrapText="1"/>
    </xf>
    <xf numFmtId="4" fontId="17" fillId="4" borderId="60" xfId="37" applyNumberFormat="1" applyFont="1" applyFill="1" applyBorder="1" applyAlignment="1">
      <alignment horizontal="right" vertical="center"/>
    </xf>
    <xf numFmtId="0" fontId="14" fillId="4" borderId="61" xfId="36" applyFill="1" applyBorder="1"/>
    <xf numFmtId="0" fontId="14" fillId="4" borderId="62" xfId="36" applyFill="1" applyBorder="1"/>
    <xf numFmtId="0" fontId="14" fillId="11" borderId="60" xfId="36" applyFill="1" applyBorder="1"/>
    <xf numFmtId="0" fontId="14" fillId="11" borderId="61" xfId="36" applyFill="1" applyBorder="1"/>
    <xf numFmtId="0" fontId="14" fillId="11" borderId="62" xfId="36" applyFill="1" applyBorder="1"/>
    <xf numFmtId="178" fontId="41" fillId="0" borderId="0" xfId="37" applyNumberFormat="1" applyFont="1" applyAlignment="1">
      <alignment horizontal="center"/>
    </xf>
    <xf numFmtId="43" fontId="14" fillId="0" borderId="0" xfId="36" applyNumberFormat="1"/>
    <xf numFmtId="0" fontId="41" fillId="0" borderId="0" xfId="36" applyFont="1"/>
    <xf numFmtId="0" fontId="20" fillId="0" borderId="20" xfId="36" applyFont="1" applyBorder="1"/>
    <xf numFmtId="0" fontId="20" fillId="0" borderId="13" xfId="36" applyFont="1" applyBorder="1"/>
    <xf numFmtId="0" fontId="14" fillId="0" borderId="13" xfId="36" applyBorder="1"/>
    <xf numFmtId="0" fontId="14" fillId="0" borderId="21" xfId="36" applyBorder="1"/>
    <xf numFmtId="0" fontId="20" fillId="0" borderId="11" xfId="36" applyFont="1" applyBorder="1"/>
    <xf numFmtId="0" fontId="14" fillId="0" borderId="10" xfId="36" applyBorder="1"/>
    <xf numFmtId="0" fontId="14" fillId="0" borderId="11" xfId="36" applyBorder="1"/>
    <xf numFmtId="0" fontId="14" fillId="0" borderId="17" xfId="36" applyBorder="1"/>
    <xf numFmtId="0" fontId="14" fillId="0" borderId="18" xfId="36" applyBorder="1"/>
    <xf numFmtId="0" fontId="14" fillId="0" borderId="19" xfId="36" applyBorder="1"/>
    <xf numFmtId="0" fontId="17" fillId="0" borderId="18" xfId="36" applyFont="1" applyBorder="1" applyAlignment="1">
      <alignment horizontal="left"/>
    </xf>
    <xf numFmtId="170" fontId="18" fillId="0" borderId="0" xfId="5" applyFont="1" applyAlignment="1">
      <alignment vertical="center"/>
    </xf>
    <xf numFmtId="180" fontId="18" fillId="0" borderId="0" xfId="21" applyNumberFormat="1" applyFont="1" applyAlignment="1">
      <alignment vertical="center"/>
    </xf>
    <xf numFmtId="3" fontId="24" fillId="0" borderId="0" xfId="15" applyNumberFormat="1" applyFont="1" applyAlignment="1">
      <alignment horizontal="right" vertical="center"/>
    </xf>
    <xf numFmtId="42" fontId="17" fillId="0" borderId="0" xfId="38" applyFont="1" applyAlignment="1">
      <alignment horizontal="center" vertical="center" wrapText="1"/>
    </xf>
    <xf numFmtId="10" fontId="18" fillId="0" borderId="0" xfId="21" applyNumberFormat="1" applyFont="1" applyAlignment="1">
      <alignment horizontal="center" vertical="center"/>
    </xf>
    <xf numFmtId="42" fontId="18" fillId="0" borderId="0" xfId="38" applyFont="1" applyAlignment="1">
      <alignment vertical="center"/>
    </xf>
    <xf numFmtId="10" fontId="18" fillId="0" borderId="0" xfId="20" applyNumberFormat="1" applyAlignment="1">
      <alignment vertical="center"/>
    </xf>
    <xf numFmtId="42" fontId="43" fillId="0" borderId="0" xfId="38" applyFont="1" applyAlignment="1">
      <alignment vertical="center"/>
    </xf>
    <xf numFmtId="42" fontId="43" fillId="0" borderId="0" xfId="38" applyFont="1"/>
    <xf numFmtId="3" fontId="23" fillId="0" borderId="0" xfId="11" applyNumberFormat="1" applyFont="1" applyAlignment="1">
      <alignment horizontal="center" wrapText="1"/>
    </xf>
    <xf numFmtId="0" fontId="17" fillId="0" borderId="10" xfId="0" applyFont="1" applyBorder="1"/>
    <xf numFmtId="181" fontId="18" fillId="0" borderId="0" xfId="15" applyNumberFormat="1" applyAlignment="1">
      <alignment vertical="center"/>
    </xf>
    <xf numFmtId="0" fontId="35" fillId="0" borderId="11" xfId="33" applyFont="1" applyBorder="1" applyAlignment="1">
      <alignment horizontal="left" vertical="center"/>
    </xf>
    <xf numFmtId="172" fontId="35" fillId="0" borderId="0" xfId="33" applyNumberFormat="1" applyFont="1" applyAlignment="1">
      <alignment horizontal="left" vertical="center"/>
    </xf>
    <xf numFmtId="0" fontId="35" fillId="0" borderId="11" xfId="33" applyFont="1" applyBorder="1" applyAlignment="1">
      <alignment horizontal="center" vertical="center"/>
    </xf>
    <xf numFmtId="0" fontId="30" fillId="0" borderId="17" xfId="0" applyFont="1" applyBorder="1"/>
    <xf numFmtId="0" fontId="17" fillId="0" borderId="19" xfId="0" applyFont="1" applyBorder="1"/>
    <xf numFmtId="0" fontId="39" fillId="0" borderId="17" xfId="33" applyFont="1" applyBorder="1" applyAlignment="1">
      <alignment vertical="center"/>
    </xf>
    <xf numFmtId="42" fontId="35" fillId="0" borderId="1" xfId="38" applyFont="1" applyBorder="1" applyAlignment="1">
      <alignment horizontal="right" vertical="center" wrapText="1"/>
    </xf>
    <xf numFmtId="42" fontId="35" fillId="8" borderId="1" xfId="38" applyFont="1" applyFill="1" applyBorder="1" applyAlignment="1">
      <alignment vertical="center"/>
    </xf>
    <xf numFmtId="42" fontId="25" fillId="0" borderId="1" xfId="38" applyFont="1" applyBorder="1" applyAlignment="1">
      <alignment horizontal="right" vertical="center" wrapText="1"/>
    </xf>
    <xf numFmtId="42" fontId="35" fillId="0" borderId="5" xfId="38" applyFont="1" applyBorder="1" applyAlignment="1">
      <alignment horizontal="right" vertical="center"/>
    </xf>
    <xf numFmtId="42" fontId="24" fillId="0" borderId="5" xfId="38" applyFont="1" applyBorder="1" applyAlignment="1">
      <alignment horizontal="right" vertical="center"/>
    </xf>
    <xf numFmtId="0" fontId="17" fillId="0" borderId="0" xfId="32"/>
    <xf numFmtId="0" fontId="44" fillId="0" borderId="0" xfId="32" applyFont="1"/>
    <xf numFmtId="0" fontId="17" fillId="0" borderId="6" xfId="32" applyBorder="1" applyAlignment="1">
      <alignment horizontal="center" vertical="center"/>
    </xf>
    <xf numFmtId="0" fontId="17" fillId="0" borderId="1" xfId="32" applyBorder="1" applyAlignment="1">
      <alignment vertical="center" wrapText="1"/>
    </xf>
    <xf numFmtId="0" fontId="17" fillId="0" borderId="1" xfId="32" applyBorder="1" applyAlignment="1">
      <alignment horizontal="center" vertical="center"/>
    </xf>
    <xf numFmtId="0" fontId="17" fillId="6" borderId="1" xfId="32" applyFill="1" applyBorder="1" applyAlignment="1">
      <alignment horizontal="center"/>
    </xf>
    <xf numFmtId="0" fontId="17" fillId="0" borderId="0" xfId="32" applyAlignment="1">
      <alignment horizontal="center" vertical="center"/>
    </xf>
    <xf numFmtId="0" fontId="17" fillId="0" borderId="0" xfId="32" applyAlignment="1">
      <alignment horizontal="center"/>
    </xf>
    <xf numFmtId="0" fontId="21" fillId="6" borderId="6" xfId="32" applyFont="1" applyFill="1" applyBorder="1" applyAlignment="1">
      <alignment horizontal="center" vertical="center"/>
    </xf>
    <xf numFmtId="0" fontId="21" fillId="6" borderId="1" xfId="32" applyFont="1" applyFill="1" applyBorder="1" applyAlignment="1">
      <alignment horizontal="center" vertical="center"/>
    </xf>
    <xf numFmtId="42" fontId="35" fillId="0" borderId="1" xfId="49" applyFont="1" applyBorder="1" applyAlignment="1">
      <alignment horizontal="right" vertical="center" wrapText="1"/>
    </xf>
    <xf numFmtId="42" fontId="35" fillId="0" borderId="5" xfId="49" applyFont="1" applyBorder="1" applyAlignment="1">
      <alignment horizontal="right" vertical="center"/>
    </xf>
    <xf numFmtId="167" fontId="35" fillId="0" borderId="1" xfId="48" applyFont="1" applyBorder="1" applyAlignment="1">
      <alignment horizontal="center" vertical="center"/>
    </xf>
    <xf numFmtId="3" fontId="35" fillId="0" borderId="1" xfId="0" applyNumberFormat="1" applyFont="1" applyBorder="1" applyAlignment="1">
      <alignment horizontal="center" vertical="center"/>
    </xf>
    <xf numFmtId="0" fontId="35" fillId="0" borderId="0" xfId="0" applyFont="1"/>
    <xf numFmtId="3" fontId="24" fillId="0" borderId="1" xfId="0" applyNumberFormat="1" applyFont="1" applyBorder="1" applyAlignment="1">
      <alignment horizontal="center" vertical="center"/>
    </xf>
    <xf numFmtId="0" fontId="24" fillId="0" borderId="6" xfId="0" applyFont="1" applyBorder="1" applyAlignment="1">
      <alignment horizontal="center" vertical="center"/>
    </xf>
    <xf numFmtId="0" fontId="24" fillId="0" borderId="1" xfId="0" applyFont="1" applyBorder="1" applyAlignment="1">
      <alignment horizontal="center" vertical="center"/>
    </xf>
    <xf numFmtId="0" fontId="35" fillId="0" borderId="1" xfId="0" applyFont="1" applyBorder="1" applyAlignment="1">
      <alignment horizontal="center" vertical="center" wrapText="1"/>
    </xf>
    <xf numFmtId="0" fontId="35" fillId="12" borderId="6" xfId="0" applyFont="1" applyFill="1" applyBorder="1" applyAlignment="1">
      <alignment horizontal="center" vertical="center"/>
    </xf>
    <xf numFmtId="0" fontId="35" fillId="12" borderId="1" xfId="0" applyFont="1" applyFill="1" applyBorder="1" applyAlignment="1">
      <alignment horizontal="right"/>
    </xf>
    <xf numFmtId="49" fontId="35" fillId="0" borderId="6" xfId="33" applyNumberFormat="1" applyFont="1" applyBorder="1" applyAlignment="1">
      <alignment horizontal="center" vertical="center"/>
    </xf>
    <xf numFmtId="0" fontId="35" fillId="0" borderId="1" xfId="0" applyFont="1" applyBorder="1" applyAlignment="1">
      <alignment horizontal="justify" vertical="center" wrapText="1"/>
    </xf>
    <xf numFmtId="49" fontId="30" fillId="12" borderId="6" xfId="0" applyNumberFormat="1" applyFont="1" applyFill="1" applyBorder="1"/>
    <xf numFmtId="3" fontId="30" fillId="12" borderId="1" xfId="0" applyNumberFormat="1" applyFont="1" applyFill="1" applyBorder="1" applyAlignment="1">
      <alignment horizontal="right" vertical="center"/>
    </xf>
    <xf numFmtId="0" fontId="35" fillId="12" borderId="5" xfId="0" applyFont="1" applyFill="1" applyBorder="1" applyAlignment="1">
      <alignment horizontal="center" vertical="center"/>
    </xf>
    <xf numFmtId="4" fontId="35" fillId="12" borderId="1" xfId="0" applyNumberFormat="1" applyFont="1" applyFill="1" applyBorder="1" applyAlignment="1">
      <alignment horizontal="right" vertical="center"/>
    </xf>
    <xf numFmtId="170" fontId="35" fillId="0" borderId="0" xfId="5" applyFont="1"/>
    <xf numFmtId="0" fontId="35" fillId="0" borderId="1" xfId="0" applyFont="1" applyBorder="1" applyAlignment="1">
      <alignment horizontal="right" vertical="center" wrapText="1"/>
    </xf>
    <xf numFmtId="9" fontId="35" fillId="0" borderId="1" xfId="0" applyNumberFormat="1" applyFont="1" applyBorder="1" applyAlignment="1">
      <alignment horizontal="center" vertical="center"/>
    </xf>
    <xf numFmtId="0" fontId="35" fillId="0" borderId="11" xfId="0" applyFont="1" applyBorder="1"/>
    <xf numFmtId="0" fontId="35" fillId="0" borderId="10" xfId="0" applyFont="1" applyBorder="1"/>
    <xf numFmtId="0" fontId="35" fillId="0" borderId="0" xfId="0" applyFont="1" applyAlignment="1">
      <alignment vertical="center"/>
    </xf>
    <xf numFmtId="168" fontId="35" fillId="0" borderId="0" xfId="0" applyNumberFormat="1" applyFont="1" applyAlignment="1">
      <alignment vertical="center"/>
    </xf>
    <xf numFmtId="175" fontId="35" fillId="0" borderId="0" xfId="0" applyNumberFormat="1" applyFont="1" applyAlignment="1">
      <alignment vertical="center"/>
    </xf>
    <xf numFmtId="0" fontId="35" fillId="0" borderId="17" xfId="0" applyFont="1" applyBorder="1"/>
    <xf numFmtId="0" fontId="35" fillId="0" borderId="18" xfId="0" applyFont="1" applyBorder="1"/>
    <xf numFmtId="0" fontId="35" fillId="0" borderId="19" xfId="0" applyFont="1" applyBorder="1"/>
    <xf numFmtId="0" fontId="35" fillId="0" borderId="0" xfId="0" applyFont="1" applyAlignment="1">
      <alignment horizontal="center"/>
    </xf>
    <xf numFmtId="0" fontId="35" fillId="0" borderId="0" xfId="0" applyFont="1" applyAlignment="1">
      <alignment horizontal="center" vertical="center"/>
    </xf>
    <xf numFmtId="0" fontId="35" fillId="5" borderId="0" xfId="0" applyFont="1" applyFill="1"/>
    <xf numFmtId="2" fontId="35" fillId="0" borderId="1" xfId="0" applyNumberFormat="1" applyFont="1" applyBorder="1" applyAlignment="1">
      <alignment horizontal="center" vertical="center"/>
    </xf>
    <xf numFmtId="0" fontId="35" fillId="0" borderId="0" xfId="0" applyFont="1" applyAlignment="1">
      <alignment horizontal="right" vertical="center"/>
    </xf>
    <xf numFmtId="0" fontId="35" fillId="0" borderId="0" xfId="0" applyFont="1" applyAlignment="1">
      <alignment horizontal="left" vertical="center"/>
    </xf>
    <xf numFmtId="3" fontId="35" fillId="0" borderId="0" xfId="0" applyNumberFormat="1" applyFont="1" applyAlignment="1">
      <alignment horizontal="left" vertical="center"/>
    </xf>
    <xf numFmtId="170" fontId="35" fillId="0" borderId="0" xfId="5" applyFont="1" applyAlignment="1">
      <alignment horizontal="left" vertical="center"/>
    </xf>
    <xf numFmtId="0" fontId="35" fillId="0" borderId="0" xfId="0" applyFont="1" applyAlignment="1">
      <alignment vertical="center" wrapText="1"/>
    </xf>
    <xf numFmtId="0" fontId="24" fillId="0" borderId="0" xfId="32" applyFont="1"/>
    <xf numFmtId="0" fontId="49" fillId="0" borderId="0" xfId="32" applyFont="1"/>
    <xf numFmtId="3" fontId="21" fillId="0" borderId="0" xfId="55" applyNumberFormat="1" applyFont="1" applyAlignment="1">
      <alignment vertical="center" wrapText="1"/>
    </xf>
    <xf numFmtId="0" fontId="21" fillId="0" borderId="0" xfId="50" applyFont="1" applyAlignment="1">
      <alignment vertical="center" wrapText="1"/>
    </xf>
    <xf numFmtId="0" fontId="21" fillId="0" borderId="0" xfId="32" applyFont="1" applyAlignment="1">
      <alignment horizontal="center" wrapText="1"/>
    </xf>
    <xf numFmtId="0" fontId="21" fillId="0" borderId="0" xfId="32" applyFont="1" applyAlignment="1">
      <alignment horizontal="center" vertical="center" wrapText="1"/>
    </xf>
    <xf numFmtId="0" fontId="17" fillId="0" borderId="1" xfId="32" applyBorder="1" applyAlignment="1">
      <alignment horizontal="left" vertical="center"/>
    </xf>
    <xf numFmtId="3" fontId="17" fillId="0" borderId="1" xfId="32" applyNumberFormat="1" applyBorder="1" applyAlignment="1">
      <alignment horizontal="center" vertical="center"/>
    </xf>
    <xf numFmtId="9" fontId="17" fillId="0" borderId="1" xfId="56" applyFont="1" applyBorder="1" applyAlignment="1">
      <alignment horizontal="center" vertical="center"/>
    </xf>
    <xf numFmtId="4" fontId="17" fillId="0" borderId="1" xfId="32" applyNumberFormat="1" applyBorder="1" applyAlignment="1">
      <alignment horizontal="center" vertical="center"/>
    </xf>
    <xf numFmtId="175" fontId="17" fillId="0" borderId="0" xfId="58" applyNumberFormat="1" applyFont="1" applyAlignment="1">
      <alignment vertical="center"/>
    </xf>
    <xf numFmtId="175" fontId="17" fillId="0" borderId="0" xfId="32" applyNumberFormat="1" applyAlignment="1">
      <alignment horizontal="center" vertical="center"/>
    </xf>
    <xf numFmtId="0" fontId="17" fillId="0" borderId="1" xfId="32" applyBorder="1" applyAlignment="1">
      <alignment horizontal="justify" vertical="center" wrapText="1"/>
    </xf>
    <xf numFmtId="0" fontId="21" fillId="0" borderId="1" xfId="32" applyFont="1" applyBorder="1" applyAlignment="1">
      <alignment vertical="center"/>
    </xf>
    <xf numFmtId="0" fontId="17" fillId="0" borderId="1" xfId="32" applyBorder="1" applyAlignment="1">
      <alignment horizontal="center"/>
    </xf>
    <xf numFmtId="3" fontId="45" fillId="0" borderId="1" xfId="32" applyNumberFormat="1" applyFont="1" applyBorder="1" applyAlignment="1">
      <alignment horizontal="center"/>
    </xf>
    <xf numFmtId="3" fontId="17" fillId="0" borderId="1" xfId="32" applyNumberFormat="1" applyBorder="1" applyAlignment="1">
      <alignment horizontal="center"/>
    </xf>
    <xf numFmtId="4" fontId="45" fillId="0" borderId="1" xfId="32" applyNumberFormat="1" applyFont="1" applyBorder="1" applyAlignment="1">
      <alignment horizontal="center" vertical="center"/>
    </xf>
    <xf numFmtId="4" fontId="17" fillId="0" borderId="1" xfId="32" applyNumberFormat="1" applyBorder="1" applyAlignment="1">
      <alignment horizontal="center"/>
    </xf>
    <xf numFmtId="4" fontId="21" fillId="0" borderId="1" xfId="32" applyNumberFormat="1" applyFont="1" applyBorder="1" applyAlignment="1">
      <alignment horizontal="center"/>
    </xf>
    <xf numFmtId="4" fontId="17" fillId="0" borderId="0" xfId="32" applyNumberFormat="1" applyAlignment="1">
      <alignment horizontal="center"/>
    </xf>
    <xf numFmtId="0" fontId="25" fillId="0" borderId="1" xfId="55" applyFont="1" applyBorder="1" applyAlignment="1">
      <alignment horizontal="left" vertical="center" wrapText="1"/>
    </xf>
    <xf numFmtId="0" fontId="50" fillId="0" borderId="1" xfId="32" applyFont="1" applyBorder="1" applyAlignment="1">
      <alignment horizontal="center" vertical="center"/>
    </xf>
    <xf numFmtId="0" fontId="17" fillId="0" borderId="0" xfId="32" applyAlignment="1">
      <alignment horizontal="left" vertical="center"/>
    </xf>
    <xf numFmtId="0" fontId="17" fillId="0" borderId="0" xfId="32" applyAlignment="1">
      <alignment vertical="center"/>
    </xf>
    <xf numFmtId="3" fontId="31" fillId="0" borderId="0" xfId="32" applyNumberFormat="1" applyFont="1" applyAlignment="1">
      <alignment horizontal="center"/>
    </xf>
    <xf numFmtId="3" fontId="29" fillId="0" borderId="0" xfId="32" applyNumberFormat="1" applyFont="1"/>
    <xf numFmtId="0" fontId="17" fillId="0" borderId="20" xfId="32" applyBorder="1" applyAlignment="1">
      <alignment horizontal="center" vertical="center"/>
    </xf>
    <xf numFmtId="0" fontId="17" fillId="0" borderId="13" xfId="32" applyBorder="1"/>
    <xf numFmtId="3" fontId="31" fillId="0" borderId="13" xfId="32" applyNumberFormat="1" applyFont="1" applyBorder="1" applyAlignment="1">
      <alignment horizontal="center"/>
    </xf>
    <xf numFmtId="0" fontId="9" fillId="0" borderId="0" xfId="61" applyAlignment="1">
      <alignment vertical="center"/>
    </xf>
    <xf numFmtId="0" fontId="17" fillId="0" borderId="0" xfId="61" applyFont="1"/>
    <xf numFmtId="4" fontId="17" fillId="0" borderId="0" xfId="32" applyNumberFormat="1"/>
    <xf numFmtId="3" fontId="17" fillId="0" borderId="0" xfId="32" applyNumberFormat="1"/>
    <xf numFmtId="0" fontId="9" fillId="0" borderId="0" xfId="61"/>
    <xf numFmtId="0" fontId="20" fillId="0" borderId="0" xfId="33" applyFont="1" applyAlignment="1" applyProtection="1">
      <alignment vertical="center"/>
      <protection locked="0"/>
    </xf>
    <xf numFmtId="0" fontId="17" fillId="0" borderId="0" xfId="41"/>
    <xf numFmtId="3" fontId="45" fillId="0" borderId="0" xfId="32" applyNumberFormat="1" applyFont="1"/>
    <xf numFmtId="0" fontId="21" fillId="6" borderId="1" xfId="32" applyFont="1" applyFill="1" applyBorder="1" applyAlignment="1">
      <alignment horizontal="center" vertical="center" wrapText="1"/>
    </xf>
    <xf numFmtId="3" fontId="21" fillId="6" borderId="1" xfId="32" applyNumberFormat="1" applyFont="1" applyFill="1" applyBorder="1" applyAlignment="1">
      <alignment horizontal="center" vertical="center" wrapText="1"/>
    </xf>
    <xf numFmtId="4" fontId="21" fillId="6" borderId="1" xfId="32" applyNumberFormat="1" applyFont="1" applyFill="1" applyBorder="1" applyAlignment="1">
      <alignment horizontal="center" vertical="center" wrapText="1"/>
    </xf>
    <xf numFmtId="0" fontId="21" fillId="0" borderId="13" xfId="32" applyFont="1" applyBorder="1" applyAlignment="1">
      <alignment wrapText="1"/>
    </xf>
    <xf numFmtId="3" fontId="21" fillId="0" borderId="13" xfId="32" applyNumberFormat="1" applyFont="1" applyBorder="1" applyAlignment="1">
      <alignment wrapText="1"/>
    </xf>
    <xf numFmtId="4" fontId="21" fillId="0" borderId="13" xfId="32" applyNumberFormat="1" applyFont="1" applyBorder="1" applyAlignment="1">
      <alignment wrapText="1"/>
    </xf>
    <xf numFmtId="3" fontId="29" fillId="0" borderId="21" xfId="32" applyNumberFormat="1" applyFont="1" applyBorder="1" applyAlignment="1">
      <alignment wrapText="1"/>
    </xf>
    <xf numFmtId="0" fontId="21" fillId="6" borderId="1" xfId="32" applyFont="1" applyFill="1" applyBorder="1" applyAlignment="1">
      <alignment vertical="center"/>
    </xf>
    <xf numFmtId="0" fontId="17" fillId="6" borderId="1" xfId="32" applyFill="1" applyBorder="1"/>
    <xf numFmtId="3" fontId="45" fillId="6" borderId="1" xfId="32" applyNumberFormat="1" applyFont="1" applyFill="1" applyBorder="1"/>
    <xf numFmtId="4" fontId="17" fillId="6" borderId="1" xfId="32" applyNumberFormat="1" applyFill="1" applyBorder="1"/>
    <xf numFmtId="0" fontId="17" fillId="0" borderId="1" xfId="32" applyBorder="1"/>
    <xf numFmtId="3" fontId="45" fillId="0" borderId="1" xfId="32" applyNumberFormat="1" applyFont="1" applyBorder="1"/>
    <xf numFmtId="4" fontId="17" fillId="0" borderId="1" xfId="32" applyNumberFormat="1" applyBorder="1"/>
    <xf numFmtId="0" fontId="21" fillId="3" borderId="1" xfId="32" applyFont="1" applyFill="1" applyBorder="1" applyAlignment="1">
      <alignment vertical="center"/>
    </xf>
    <xf numFmtId="0" fontId="17" fillId="3" borderId="1" xfId="32" applyFill="1" applyBorder="1" applyAlignment="1">
      <alignment horizontal="center"/>
    </xf>
    <xf numFmtId="3" fontId="45" fillId="3" borderId="1" xfId="32" applyNumberFormat="1" applyFont="1" applyFill="1" applyBorder="1" applyAlignment="1">
      <alignment horizontal="center"/>
    </xf>
    <xf numFmtId="4" fontId="17" fillId="3" borderId="1" xfId="32" applyNumberFormat="1" applyFill="1" applyBorder="1" applyAlignment="1">
      <alignment horizontal="center"/>
    </xf>
    <xf numFmtId="3" fontId="45" fillId="6" borderId="1" xfId="32" applyNumberFormat="1" applyFont="1" applyFill="1" applyBorder="1" applyAlignment="1">
      <alignment horizontal="center"/>
    </xf>
    <xf numFmtId="4" fontId="17" fillId="6" borderId="1" xfId="32" applyNumberFormat="1" applyFill="1" applyBorder="1" applyAlignment="1">
      <alignment horizontal="center"/>
    </xf>
    <xf numFmtId="0" fontId="21" fillId="3" borderId="1" xfId="32" applyFont="1" applyFill="1" applyBorder="1" applyAlignment="1">
      <alignment horizontal="center"/>
    </xf>
    <xf numFmtId="3" fontId="45" fillId="3" borderId="1" xfId="32" applyNumberFormat="1" applyFont="1" applyFill="1" applyBorder="1"/>
    <xf numFmtId="4" fontId="17" fillId="3" borderId="1" xfId="32" applyNumberFormat="1" applyFill="1" applyBorder="1"/>
    <xf numFmtId="3" fontId="21" fillId="6" borderId="5" xfId="32" applyNumberFormat="1" applyFont="1" applyFill="1" applyBorder="1" applyAlignment="1">
      <alignment horizontal="center" vertical="center" wrapText="1"/>
    </xf>
    <xf numFmtId="3" fontId="17" fillId="6" borderId="5" xfId="32" applyNumberFormat="1" applyFill="1" applyBorder="1"/>
    <xf numFmtId="0" fontId="21" fillId="0" borderId="6" xfId="32" applyFont="1" applyBorder="1" applyAlignment="1">
      <alignment horizontal="center" vertical="center"/>
    </xf>
    <xf numFmtId="3" fontId="17" fillId="0" borderId="5" xfId="32" applyNumberFormat="1" applyBorder="1"/>
    <xf numFmtId="3" fontId="17" fillId="0" borderId="5" xfId="32" applyNumberFormat="1" applyBorder="1" applyAlignment="1">
      <alignment horizontal="right" vertical="center"/>
    </xf>
    <xf numFmtId="3" fontId="21" fillId="0" borderId="5" xfId="32" applyNumberFormat="1" applyFont="1" applyBorder="1" applyAlignment="1">
      <alignment horizontal="right" vertical="center"/>
    </xf>
    <xf numFmtId="0" fontId="17" fillId="3" borderId="6" xfId="32" applyFill="1" applyBorder="1" applyAlignment="1">
      <alignment horizontal="center" vertical="center"/>
    </xf>
    <xf numFmtId="3" fontId="21" fillId="3" borderId="5" xfId="32" applyNumberFormat="1" applyFont="1" applyFill="1" applyBorder="1" applyAlignment="1">
      <alignment vertical="center"/>
    </xf>
    <xf numFmtId="3" fontId="21" fillId="6" borderId="5" xfId="32" applyNumberFormat="1" applyFont="1" applyFill="1" applyBorder="1"/>
    <xf numFmtId="3" fontId="17" fillId="0" borderId="5" xfId="32" applyNumberFormat="1" applyBorder="1" applyAlignment="1">
      <alignment horizontal="right"/>
    </xf>
    <xf numFmtId="0" fontId="17" fillId="6" borderId="72" xfId="32" applyFill="1" applyBorder="1" applyAlignment="1">
      <alignment horizontal="center" vertical="center"/>
    </xf>
    <xf numFmtId="0" fontId="21" fillId="6" borderId="63" xfId="32" applyFont="1" applyFill="1" applyBorder="1" applyAlignment="1">
      <alignment vertical="center"/>
    </xf>
    <xf numFmtId="0" fontId="21" fillId="6" borderId="63" xfId="32" applyFont="1" applyFill="1" applyBorder="1" applyAlignment="1">
      <alignment horizontal="center"/>
    </xf>
    <xf numFmtId="3" fontId="45" fillId="6" borderId="63" xfId="32" applyNumberFormat="1" applyFont="1" applyFill="1" applyBorder="1"/>
    <xf numFmtId="4" fontId="17" fillId="6" borderId="63" xfId="32" applyNumberFormat="1" applyFill="1" applyBorder="1"/>
    <xf numFmtId="3" fontId="21" fillId="6" borderId="64" xfId="32" applyNumberFormat="1" applyFont="1" applyFill="1" applyBorder="1" applyAlignment="1">
      <alignment vertical="center"/>
    </xf>
    <xf numFmtId="0" fontId="17" fillId="0" borderId="0" xfId="32" applyAlignment="1">
      <alignment wrapText="1"/>
    </xf>
    <xf numFmtId="175" fontId="44" fillId="0" borderId="0" xfId="58" applyNumberFormat="1" applyFont="1" applyAlignment="1">
      <alignment vertical="center"/>
    </xf>
    <xf numFmtId="175" fontId="44" fillId="0" borderId="0" xfId="32" applyNumberFormat="1" applyFont="1"/>
    <xf numFmtId="0" fontId="7" fillId="0" borderId="0" xfId="75"/>
    <xf numFmtId="175" fontId="0" fillId="0" borderId="0" xfId="77" applyNumberFormat="1" applyFont="1"/>
    <xf numFmtId="175" fontId="7" fillId="0" borderId="0" xfId="75" applyNumberFormat="1"/>
    <xf numFmtId="9" fontId="0" fillId="0" borderId="1" xfId="76" applyFont="1" applyBorder="1" applyAlignment="1">
      <alignment horizontal="center" vertical="center"/>
    </xf>
    <xf numFmtId="3" fontId="21" fillId="0" borderId="0" xfId="32" applyNumberFormat="1" applyFont="1" applyAlignment="1">
      <alignment horizontal="center"/>
    </xf>
    <xf numFmtId="4" fontId="17" fillId="5" borderId="0" xfId="32" applyNumberFormat="1" applyFill="1" applyAlignment="1">
      <alignment horizontal="center"/>
    </xf>
    <xf numFmtId="3" fontId="7" fillId="0" borderId="0" xfId="75" applyNumberFormat="1"/>
    <xf numFmtId="168" fontId="48" fillId="0" borderId="0" xfId="77" applyFont="1"/>
    <xf numFmtId="4" fontId="7" fillId="0" borderId="0" xfId="75" applyNumberFormat="1"/>
    <xf numFmtId="168" fontId="54" fillId="0" borderId="0" xfId="77" applyFont="1"/>
    <xf numFmtId="0" fontId="21" fillId="0" borderId="1" xfId="32" applyFont="1" applyBorder="1" applyAlignment="1">
      <alignment horizontal="center" vertical="center"/>
    </xf>
    <xf numFmtId="0" fontId="21" fillId="0" borderId="1" xfId="32" applyFont="1" applyBorder="1" applyAlignment="1">
      <alignment horizontal="center" vertical="center" wrapText="1"/>
    </xf>
    <xf numFmtId="0" fontId="35" fillId="0" borderId="0" xfId="21" applyNumberFormat="1" applyFont="1" applyAlignment="1">
      <alignment horizontal="center" vertical="center"/>
    </xf>
    <xf numFmtId="10" fontId="43" fillId="0" borderId="0" xfId="21" applyNumberFormat="1" applyFont="1" applyAlignment="1">
      <alignment horizontal="center" vertical="center"/>
    </xf>
    <xf numFmtId="0" fontId="35" fillId="5" borderId="0" xfId="0" applyFont="1" applyFill="1" applyAlignment="1">
      <alignment horizontal="center" vertical="center"/>
    </xf>
    <xf numFmtId="0" fontId="36" fillId="0" borderId="1" xfId="0" applyFont="1" applyBorder="1" applyAlignment="1">
      <alignment horizontal="center" vertical="center"/>
    </xf>
    <xf numFmtId="49" fontId="24" fillId="0" borderId="0" xfId="0" applyNumberFormat="1" applyFont="1" applyAlignment="1">
      <alignment horizontal="center" vertical="center" wrapText="1"/>
    </xf>
    <xf numFmtId="0" fontId="24" fillId="0" borderId="0" xfId="0" applyFont="1" applyAlignment="1">
      <alignment horizontal="center" vertical="center" wrapText="1"/>
    </xf>
    <xf numFmtId="49" fontId="24" fillId="0" borderId="0" xfId="33" applyNumberFormat="1" applyFont="1" applyAlignment="1">
      <alignment horizontal="left" vertical="center" wrapText="1"/>
    </xf>
    <xf numFmtId="0" fontId="35" fillId="0" borderId="0" xfId="0" applyFont="1" applyAlignment="1">
      <alignment horizontal="center" vertical="center" wrapText="1"/>
    </xf>
    <xf numFmtId="0" fontId="35" fillId="0" borderId="1" xfId="0" applyFont="1" applyBorder="1" applyAlignment="1">
      <alignment horizontal="right" vertical="center" wrapText="1" indent="1"/>
    </xf>
    <xf numFmtId="0" fontId="35" fillId="0" borderId="1" xfId="0" applyFont="1" applyBorder="1" applyAlignment="1">
      <alignment horizontal="left" vertical="center" wrapText="1" indent="1"/>
    </xf>
    <xf numFmtId="49" fontId="30" fillId="0" borderId="6" xfId="0" applyNumberFormat="1" applyFont="1" applyBorder="1"/>
    <xf numFmtId="0" fontId="47" fillId="0" borderId="1" xfId="0" applyFont="1" applyBorder="1" applyAlignment="1">
      <alignment horizontal="left" vertical="center"/>
    </xf>
    <xf numFmtId="3" fontId="30" fillId="0" borderId="1" xfId="0" applyNumberFormat="1" applyFont="1" applyBorder="1" applyAlignment="1">
      <alignment horizontal="right" vertical="center"/>
    </xf>
    <xf numFmtId="3" fontId="35" fillId="0" borderId="1" xfId="18" applyNumberFormat="1" applyFont="1" applyBorder="1" applyAlignment="1">
      <alignment horizontal="center" vertical="center"/>
    </xf>
    <xf numFmtId="10" fontId="35" fillId="0" borderId="0" xfId="21" applyNumberFormat="1" applyFont="1" applyAlignment="1">
      <alignment vertical="center"/>
    </xf>
    <xf numFmtId="0" fontId="45" fillId="0" borderId="0" xfId="15" applyFont="1" applyAlignment="1">
      <alignment vertical="center"/>
    </xf>
    <xf numFmtId="4" fontId="35" fillId="0" borderId="1" xfId="0" applyNumberFormat="1" applyFont="1" applyBorder="1" applyAlignment="1">
      <alignment horizontal="center" vertical="center"/>
    </xf>
    <xf numFmtId="181" fontId="35" fillId="0" borderId="0" xfId="15" applyNumberFormat="1" applyFont="1" applyAlignment="1">
      <alignment vertical="center"/>
    </xf>
    <xf numFmtId="0" fontId="35" fillId="0" borderId="6" xfId="0" applyFont="1" applyBorder="1" applyAlignment="1">
      <alignment horizontal="center" vertical="center"/>
    </xf>
    <xf numFmtId="0" fontId="24" fillId="0" borderId="1" xfId="0" applyFont="1" applyBorder="1" applyAlignment="1">
      <alignment horizontal="left"/>
    </xf>
    <xf numFmtId="4" fontId="35" fillId="0" borderId="1" xfId="0" applyNumberFormat="1" applyFont="1" applyBorder="1" applyAlignment="1">
      <alignment horizontal="center" vertical="center" wrapText="1"/>
    </xf>
    <xf numFmtId="167" fontId="35" fillId="0" borderId="0" xfId="48" applyFont="1" applyAlignment="1">
      <alignment horizontal="left" vertical="center"/>
    </xf>
    <xf numFmtId="167" fontId="35" fillId="0" borderId="0" xfId="48" applyFont="1"/>
    <xf numFmtId="0" fontId="24" fillId="0" borderId="0" xfId="0" applyFont="1" applyAlignment="1">
      <alignment horizontal="center" vertical="center"/>
    </xf>
    <xf numFmtId="0" fontId="24" fillId="0" borderId="0" xfId="0" applyFont="1" applyAlignment="1">
      <alignment horizontal="center"/>
    </xf>
    <xf numFmtId="167" fontId="35" fillId="0" borderId="0" xfId="0" applyNumberFormat="1" applyFont="1" applyAlignment="1">
      <alignment horizontal="left" vertical="center"/>
    </xf>
    <xf numFmtId="167" fontId="35" fillId="0" borderId="0" xfId="0" applyNumberFormat="1" applyFont="1"/>
    <xf numFmtId="167" fontId="24" fillId="9" borderId="0" xfId="48" applyFont="1" applyFill="1"/>
    <xf numFmtId="0" fontId="24" fillId="9" borderId="0" xfId="0" applyFont="1" applyFill="1"/>
    <xf numFmtId="167" fontId="24" fillId="9" borderId="0" xfId="48" applyFont="1" applyFill="1" applyAlignment="1">
      <alignment horizontal="left" vertical="center"/>
    </xf>
    <xf numFmtId="167" fontId="56" fillId="9" borderId="0" xfId="0" applyNumberFormat="1" applyFont="1" applyFill="1"/>
    <xf numFmtId="9" fontId="35" fillId="0" borderId="1" xfId="21" applyFont="1" applyBorder="1" applyAlignment="1">
      <alignment horizontal="center" vertical="center"/>
    </xf>
    <xf numFmtId="0" fontId="35" fillId="0" borderId="1" xfId="0" applyFont="1" applyBorder="1"/>
    <xf numFmtId="167" fontId="24" fillId="0" borderId="1" xfId="48" applyFont="1" applyBorder="1" applyAlignment="1">
      <alignment horizontal="center" vertical="center"/>
    </xf>
    <xf numFmtId="0" fontId="36" fillId="0" borderId="0" xfId="0" applyFont="1" applyAlignment="1">
      <alignment horizontal="center" vertical="center"/>
    </xf>
    <xf numFmtId="3" fontId="35" fillId="0" borderId="77" xfId="0" applyNumberFormat="1" applyFont="1" applyBorder="1" applyAlignment="1">
      <alignment horizontal="center" vertical="center"/>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35" fillId="0" borderId="5" xfId="0" applyFont="1" applyBorder="1" applyAlignment="1">
      <alignment horizontal="center" vertical="center"/>
    </xf>
    <xf numFmtId="0" fontId="24" fillId="6" borderId="1" xfId="0" applyFont="1" applyFill="1" applyBorder="1"/>
    <xf numFmtId="0" fontId="47" fillId="6" borderId="1" xfId="0" applyFont="1" applyFill="1" applyBorder="1" applyAlignment="1">
      <alignment vertical="center"/>
    </xf>
    <xf numFmtId="0" fontId="47" fillId="0" borderId="1" xfId="0" applyFont="1" applyBorder="1" applyAlignment="1">
      <alignment vertical="center"/>
    </xf>
    <xf numFmtId="0" fontId="35" fillId="0" borderId="1" xfId="0" applyFont="1" applyBorder="1" applyAlignment="1">
      <alignment horizontal="center"/>
    </xf>
    <xf numFmtId="0" fontId="24" fillId="6" borderId="1" xfId="0" applyFont="1" applyFill="1" applyBorder="1" applyAlignment="1">
      <alignment vertical="center" wrapText="1"/>
    </xf>
    <xf numFmtId="3" fontId="30" fillId="4" borderId="1" xfId="18" applyNumberFormat="1" applyFont="1" applyFill="1" applyBorder="1" applyAlignment="1">
      <alignment horizontal="center" vertical="center"/>
    </xf>
    <xf numFmtId="0" fontId="30" fillId="0" borderId="1" xfId="0" applyFont="1" applyBorder="1" applyAlignment="1">
      <alignment horizontal="center" vertical="center"/>
    </xf>
    <xf numFmtId="0" fontId="35" fillId="0" borderId="15" xfId="0" applyFont="1" applyBorder="1" applyAlignment="1">
      <alignment horizontal="center" vertical="center" wrapText="1"/>
    </xf>
    <xf numFmtId="42" fontId="24" fillId="0" borderId="35" xfId="0" applyNumberFormat="1" applyFont="1" applyBorder="1" applyAlignment="1">
      <alignment vertical="center" wrapText="1"/>
    </xf>
    <xf numFmtId="10" fontId="24" fillId="0" borderId="15" xfId="21" applyNumberFormat="1" applyFont="1" applyBorder="1" applyAlignment="1">
      <alignment horizontal="center" vertical="center" wrapText="1"/>
    </xf>
    <xf numFmtId="183" fontId="24" fillId="0" borderId="13" xfId="38" applyNumberFormat="1" applyFont="1" applyBorder="1" applyAlignment="1">
      <alignment horizontal="left" vertical="center" wrapText="1"/>
    </xf>
    <xf numFmtId="0" fontId="57" fillId="0" borderId="13" xfId="0" applyFont="1" applyBorder="1" applyAlignment="1">
      <alignment horizontal="left" vertical="center" wrapText="1"/>
    </xf>
    <xf numFmtId="42" fontId="35" fillId="0" borderId="0" xfId="38" applyFont="1"/>
    <xf numFmtId="42" fontId="36" fillId="0" borderId="0" xfId="38" applyFont="1" applyAlignment="1">
      <alignment vertical="center"/>
    </xf>
    <xf numFmtId="0" fontId="35" fillId="6" borderId="6" xfId="0" applyFont="1" applyFill="1" applyBorder="1" applyAlignment="1">
      <alignment horizontal="center" vertical="center"/>
    </xf>
    <xf numFmtId="0" fontId="24" fillId="6" borderId="1" xfId="0" applyFont="1" applyFill="1" applyBorder="1" applyAlignment="1">
      <alignment horizontal="center" vertical="center"/>
    </xf>
    <xf numFmtId="3" fontId="24" fillId="6" borderId="1" xfId="0" applyNumberFormat="1" applyFont="1" applyFill="1" applyBorder="1" applyAlignment="1">
      <alignment horizontal="center" vertical="center"/>
    </xf>
    <xf numFmtId="0" fontId="35" fillId="6" borderId="5" xfId="0" applyFont="1" applyFill="1" applyBorder="1" applyAlignment="1">
      <alignment horizontal="right"/>
    </xf>
    <xf numFmtId="49" fontId="35" fillId="0" borderId="6" xfId="18" applyNumberFormat="1" applyFont="1" applyBorder="1" applyAlignment="1">
      <alignment horizontal="center" vertical="center"/>
    </xf>
    <xf numFmtId="3" fontId="35" fillId="0" borderId="1" xfId="18" applyNumberFormat="1" applyFont="1" applyBorder="1" applyAlignment="1">
      <alignment horizontal="justify" vertical="center"/>
    </xf>
    <xf numFmtId="42" fontId="35" fillId="0" borderId="1" xfId="38" applyFont="1" applyBorder="1" applyAlignment="1" applyProtection="1">
      <alignment horizontal="right" vertical="center"/>
      <protection locked="0"/>
    </xf>
    <xf numFmtId="42" fontId="35" fillId="0" borderId="5" xfId="38" applyFont="1" applyBorder="1" applyAlignment="1">
      <alignment vertical="center"/>
    </xf>
    <xf numFmtId="3" fontId="30" fillId="0" borderId="1" xfId="18" applyNumberFormat="1" applyFont="1" applyBorder="1" applyAlignment="1">
      <alignment horizontal="justify" vertical="center" wrapText="1"/>
    </xf>
    <xf numFmtId="3" fontId="30" fillId="0" borderId="1" xfId="0" quotePrefix="1" applyNumberFormat="1" applyFont="1" applyBorder="1" applyAlignment="1">
      <alignment horizontal="center" vertical="center"/>
    </xf>
    <xf numFmtId="0" fontId="24" fillId="0" borderId="1" xfId="0" applyFont="1" applyBorder="1" applyAlignment="1">
      <alignment vertical="center"/>
    </xf>
    <xf numFmtId="42" fontId="35" fillId="0" borderId="1" xfId="38" applyFont="1" applyBorder="1" applyAlignment="1">
      <alignment vertical="center"/>
    </xf>
    <xf numFmtId="49" fontId="30" fillId="6" borderId="6" xfId="0" applyNumberFormat="1" applyFont="1" applyFill="1" applyBorder="1"/>
    <xf numFmtId="3" fontId="47" fillId="6" borderId="1" xfId="0" applyNumberFormat="1" applyFont="1" applyFill="1" applyBorder="1" applyAlignment="1">
      <alignment horizontal="center" vertical="center"/>
    </xf>
    <xf numFmtId="42" fontId="30" fillId="6" borderId="5" xfId="38" applyFont="1" applyFill="1" applyBorder="1" applyAlignment="1">
      <alignment horizontal="right" vertical="center"/>
    </xf>
    <xf numFmtId="0" fontId="36" fillId="0" borderId="0" xfId="0" applyFont="1"/>
    <xf numFmtId="49" fontId="30" fillId="4" borderId="6" xfId="0" applyNumberFormat="1" applyFont="1" applyFill="1" applyBorder="1"/>
    <xf numFmtId="3" fontId="47" fillId="0" borderId="1" xfId="0" applyNumberFormat="1" applyFont="1" applyBorder="1" applyAlignment="1">
      <alignment horizontal="center" vertical="center"/>
    </xf>
    <xf numFmtId="42" fontId="47" fillId="0" borderId="1" xfId="38" applyFont="1" applyBorder="1" applyAlignment="1">
      <alignment vertical="center"/>
    </xf>
    <xf numFmtId="42" fontId="47" fillId="4" borderId="5" xfId="38" applyFont="1" applyFill="1" applyBorder="1" applyAlignment="1">
      <alignment horizontal="right" vertical="center"/>
    </xf>
    <xf numFmtId="42" fontId="35" fillId="6" borderId="5" xfId="38" applyFont="1" applyFill="1" applyBorder="1" applyAlignment="1">
      <alignment horizontal="right" vertical="center"/>
    </xf>
    <xf numFmtId="0" fontId="24" fillId="0" borderId="1" xfId="0" applyFont="1" applyBorder="1"/>
    <xf numFmtId="42" fontId="35" fillId="0" borderId="1" xfId="38" applyFont="1" applyBorder="1" applyAlignment="1">
      <alignment horizontal="center" vertical="center"/>
    </xf>
    <xf numFmtId="3" fontId="24" fillId="6" borderId="1" xfId="0" applyNumberFormat="1" applyFont="1" applyFill="1" applyBorder="1" applyAlignment="1">
      <alignment horizontal="center" vertical="center" wrapText="1"/>
    </xf>
    <xf numFmtId="3" fontId="30" fillId="4" borderId="1" xfId="18" applyNumberFormat="1" applyFont="1" applyFill="1" applyBorder="1" applyAlignment="1">
      <alignment horizontal="justify" vertical="center" wrapText="1"/>
    </xf>
    <xf numFmtId="3" fontId="30" fillId="4" borderId="1" xfId="0" quotePrefix="1" applyNumberFormat="1" applyFont="1" applyFill="1" applyBorder="1" applyAlignment="1">
      <alignment horizontal="center" vertical="center"/>
    </xf>
    <xf numFmtId="42" fontId="30" fillId="0" borderId="1" xfId="38" applyFont="1" applyBorder="1" applyAlignment="1" applyProtection="1">
      <alignment horizontal="right" vertical="center"/>
      <protection locked="0"/>
    </xf>
    <xf numFmtId="0" fontId="30" fillId="0" borderId="1" xfId="0" applyFont="1" applyBorder="1" applyAlignment="1">
      <alignment horizontal="left" vertical="center" wrapText="1"/>
    </xf>
    <xf numFmtId="42" fontId="30" fillId="0" borderId="1" xfId="38" applyFont="1" applyBorder="1" applyAlignment="1">
      <alignment vertical="center"/>
    </xf>
    <xf numFmtId="3" fontId="35" fillId="0" borderId="1" xfId="18" applyNumberFormat="1" applyFont="1" applyBorder="1" applyAlignment="1">
      <alignment horizontal="justify" vertical="center" wrapText="1"/>
    </xf>
    <xf numFmtId="3" fontId="30" fillId="0" borderId="1" xfId="1" applyNumberFormat="1" applyFont="1" applyBorder="1" applyAlignment="1">
      <alignment horizontal="center" vertical="center"/>
    </xf>
    <xf numFmtId="0" fontId="24" fillId="0" borderId="1" xfId="0" applyFont="1" applyBorder="1" applyAlignment="1">
      <alignment vertical="center" wrapText="1"/>
    </xf>
    <xf numFmtId="3" fontId="35" fillId="0" borderId="1" xfId="0" applyNumberFormat="1" applyFont="1" applyBorder="1" applyAlignment="1">
      <alignment horizontal="center" vertical="center" wrapText="1"/>
    </xf>
    <xf numFmtId="42" fontId="30" fillId="0" borderId="5" xfId="38" applyFont="1" applyBorder="1" applyAlignment="1">
      <alignment vertical="center"/>
    </xf>
    <xf numFmtId="0" fontId="30" fillId="0" borderId="1" xfId="0" applyFont="1" applyBorder="1" applyAlignment="1">
      <alignment wrapText="1"/>
    </xf>
    <xf numFmtId="167" fontId="35" fillId="0" borderId="0" xfId="48" applyFont="1" applyAlignment="1">
      <alignment vertical="center"/>
    </xf>
    <xf numFmtId="0" fontId="35" fillId="0" borderId="37" xfId="0" applyFont="1" applyBorder="1" applyAlignment="1">
      <alignment horizontal="center" vertical="center"/>
    </xf>
    <xf numFmtId="0" fontId="24" fillId="0" borderId="15" xfId="0" applyFont="1" applyBorder="1" applyAlignment="1">
      <alignment vertical="center" wrapText="1"/>
    </xf>
    <xf numFmtId="1" fontId="35" fillId="0" borderId="15" xfId="0" applyNumberFormat="1" applyFont="1" applyBorder="1" applyAlignment="1">
      <alignment horizontal="center" vertical="center" wrapText="1"/>
    </xf>
    <xf numFmtId="42" fontId="35" fillId="0" borderId="15" xfId="38" applyFont="1" applyBorder="1" applyAlignment="1">
      <alignment horizontal="center" vertical="center"/>
    </xf>
    <xf numFmtId="42" fontId="24" fillId="0" borderId="9" xfId="38" applyFont="1" applyBorder="1" applyAlignment="1">
      <alignment horizontal="right" vertical="center"/>
    </xf>
    <xf numFmtId="42" fontId="24" fillId="0" borderId="35" xfId="0" applyNumberFormat="1" applyFont="1" applyBorder="1" applyAlignment="1">
      <alignment horizontal="center" vertical="center" wrapText="1"/>
    </xf>
    <xf numFmtId="42" fontId="24" fillId="0" borderId="35" xfId="38" applyFont="1" applyBorder="1" applyAlignment="1">
      <alignment vertical="center" wrapText="1"/>
    </xf>
    <xf numFmtId="42" fontId="24" fillId="0" borderId="15" xfId="0" applyNumberFormat="1" applyFont="1" applyBorder="1" applyAlignment="1">
      <alignment horizontal="center" vertical="center" wrapText="1"/>
    </xf>
    <xf numFmtId="42" fontId="24" fillId="0" borderId="15" xfId="38" applyFont="1" applyBorder="1" applyAlignment="1">
      <alignment vertical="center" wrapText="1"/>
    </xf>
    <xf numFmtId="42" fontId="24" fillId="0" borderId="63" xfId="0" applyNumberFormat="1" applyFont="1" applyBorder="1" applyAlignment="1">
      <alignment horizontal="center" vertical="center" wrapText="1"/>
    </xf>
    <xf numFmtId="42" fontId="24" fillId="0" borderId="63" xfId="38" applyFont="1" applyBorder="1" applyAlignment="1">
      <alignment vertical="center" wrapText="1"/>
    </xf>
    <xf numFmtId="42" fontId="35" fillId="0" borderId="0" xfId="38" applyFont="1" applyAlignment="1">
      <alignment horizontal="center" vertical="center"/>
    </xf>
    <xf numFmtId="183" fontId="24" fillId="0" borderId="20" xfId="38" applyNumberFormat="1" applyFont="1" applyBorder="1" applyAlignment="1">
      <alignment horizontal="left" vertical="center" wrapText="1"/>
    </xf>
    <xf numFmtId="0" fontId="57" fillId="0" borderId="20" xfId="0" applyFont="1" applyBorder="1" applyAlignment="1">
      <alignment horizontal="center" vertical="center" wrapText="1"/>
    </xf>
    <xf numFmtId="0" fontId="57" fillId="0" borderId="13" xfId="0" applyFont="1" applyBorder="1" applyAlignment="1">
      <alignment horizontal="center" vertical="center" wrapText="1"/>
    </xf>
    <xf numFmtId="0" fontId="35" fillId="0" borderId="21" xfId="0" applyFont="1" applyBorder="1"/>
    <xf numFmtId="0" fontId="35" fillId="0" borderId="18" xfId="0" applyFont="1" applyBorder="1" applyAlignment="1">
      <alignment vertical="center"/>
    </xf>
    <xf numFmtId="0" fontId="35" fillId="0" borderId="0" xfId="8" applyFont="1" applyAlignment="1">
      <alignment vertical="center" wrapText="1"/>
    </xf>
    <xf numFmtId="0" fontId="24" fillId="0" borderId="0" xfId="8" applyFont="1" applyAlignment="1">
      <alignment vertical="center" wrapText="1"/>
    </xf>
    <xf numFmtId="0" fontId="35" fillId="0" borderId="0" xfId="18" applyFont="1" applyAlignment="1" applyProtection="1">
      <alignment vertical="center"/>
      <protection locked="0"/>
    </xf>
    <xf numFmtId="0" fontId="35" fillId="0" borderId="0" xfId="8" applyFont="1"/>
    <xf numFmtId="0" fontId="30" fillId="0" borderId="77" xfId="0" applyFont="1" applyBorder="1" applyAlignment="1">
      <alignment vertical="center" wrapText="1"/>
    </xf>
    <xf numFmtId="2" fontId="35" fillId="0" borderId="1" xfId="60" applyNumberFormat="1" applyFont="1" applyBorder="1" applyAlignment="1">
      <alignment horizontal="center" vertical="center" wrapText="1"/>
    </xf>
    <xf numFmtId="9" fontId="35" fillId="0" borderId="1" xfId="21" applyFont="1" applyBorder="1" applyAlignment="1">
      <alignment horizontal="center" vertical="center" wrapText="1"/>
    </xf>
    <xf numFmtId="177" fontId="35" fillId="0" borderId="1" xfId="55" applyNumberFormat="1" applyFont="1" applyBorder="1" applyAlignment="1">
      <alignment horizontal="center" vertical="center" wrapText="1"/>
    </xf>
    <xf numFmtId="0" fontId="35" fillId="0" borderId="6" xfId="55" applyFont="1" applyBorder="1" applyAlignment="1">
      <alignment horizontal="center" vertical="center" wrapText="1"/>
    </xf>
    <xf numFmtId="0" fontId="35" fillId="0" borderId="1" xfId="32" applyFont="1" applyBorder="1" applyAlignment="1">
      <alignment horizontal="left" vertical="center" wrapText="1"/>
    </xf>
    <xf numFmtId="0" fontId="35" fillId="0" borderId="1" xfId="32" applyFont="1" applyBorder="1" applyAlignment="1">
      <alignment horizontal="center" vertical="center"/>
    </xf>
    <xf numFmtId="0" fontId="35" fillId="0" borderId="15" xfId="32" applyFont="1" applyBorder="1" applyAlignment="1">
      <alignment horizontal="center" vertical="center"/>
    </xf>
    <xf numFmtId="3" fontId="35" fillId="0" borderId="1" xfId="32" applyNumberFormat="1" applyFont="1" applyBorder="1" applyAlignment="1">
      <alignment horizontal="center" vertical="center"/>
    </xf>
    <xf numFmtId="4" fontId="35" fillId="0" borderId="1" xfId="32" applyNumberFormat="1" applyFont="1" applyBorder="1" applyAlignment="1">
      <alignment horizontal="center" vertical="center"/>
    </xf>
    <xf numFmtId="3" fontId="35" fillId="0" borderId="5" xfId="32" applyNumberFormat="1" applyFont="1" applyBorder="1" applyAlignment="1">
      <alignment horizontal="right" vertical="center"/>
    </xf>
    <xf numFmtId="3" fontId="35" fillId="0" borderId="15" xfId="32" applyNumberFormat="1" applyFont="1" applyBorder="1" applyAlignment="1">
      <alignment horizontal="center" vertical="center"/>
    </xf>
    <xf numFmtId="4" fontId="35" fillId="0" borderId="15" xfId="32" applyNumberFormat="1" applyFont="1" applyBorder="1" applyAlignment="1">
      <alignment horizontal="center" vertical="center"/>
    </xf>
    <xf numFmtId="0" fontId="24" fillId="14" borderId="6" xfId="55" applyFont="1" applyFill="1" applyBorder="1" applyAlignment="1">
      <alignment horizontal="center" vertical="center" wrapText="1"/>
    </xf>
    <xf numFmtId="0" fontId="34" fillId="14" borderId="1" xfId="55" applyFont="1" applyFill="1" applyBorder="1" applyAlignment="1">
      <alignment horizontal="left" vertical="center" wrapText="1"/>
    </xf>
    <xf numFmtId="0" fontId="35" fillId="14" borderId="1" xfId="50" applyFont="1" applyFill="1" applyBorder="1" applyAlignment="1">
      <alignment horizontal="center" vertical="center"/>
    </xf>
    <xf numFmtId="42" fontId="35" fillId="14" borderId="1" xfId="49" applyFont="1" applyFill="1" applyBorder="1" applyAlignment="1">
      <alignment horizontal="right" vertical="center" wrapText="1"/>
    </xf>
    <xf numFmtId="1" fontId="35" fillId="14" borderId="1" xfId="60" applyNumberFormat="1" applyFont="1" applyFill="1" applyBorder="1" applyAlignment="1">
      <alignment horizontal="center" vertical="center" wrapText="1"/>
    </xf>
    <xf numFmtId="9" fontId="35" fillId="14" borderId="1" xfId="60" applyFont="1" applyFill="1" applyBorder="1" applyAlignment="1">
      <alignment horizontal="center" vertical="center" wrapText="1"/>
    </xf>
    <xf numFmtId="177" fontId="35" fillId="14" borderId="1" xfId="55" applyNumberFormat="1" applyFont="1" applyFill="1" applyBorder="1" applyAlignment="1">
      <alignment horizontal="center" vertical="center" wrapText="1"/>
    </xf>
    <xf numFmtId="42" fontId="24" fillId="14" borderId="5" xfId="49" applyFont="1" applyFill="1" applyBorder="1" applyAlignment="1">
      <alignment horizontal="right" vertical="center"/>
    </xf>
    <xf numFmtId="42" fontId="24" fillId="8" borderId="5" xfId="15" applyNumberFormat="1" applyFont="1" applyFill="1" applyBorder="1" applyAlignment="1">
      <alignment vertical="center"/>
    </xf>
    <xf numFmtId="42" fontId="24" fillId="8" borderId="5" xfId="38" applyFont="1" applyFill="1" applyBorder="1" applyAlignment="1">
      <alignment horizontal="right" vertical="center"/>
    </xf>
    <xf numFmtId="0" fontId="18" fillId="13" borderId="0" xfId="15" applyFill="1" applyAlignment="1">
      <alignment vertical="center"/>
    </xf>
    <xf numFmtId="0" fontId="35" fillId="13" borderId="6" xfId="11" applyFont="1" applyFill="1" applyBorder="1" applyAlignment="1">
      <alignment horizontal="center" vertical="center" wrapText="1"/>
    </xf>
    <xf numFmtId="0" fontId="25" fillId="13" borderId="1" xfId="11" applyFont="1" applyFill="1" applyBorder="1" applyAlignment="1">
      <alignment horizontal="left" vertical="center" wrapText="1"/>
    </xf>
    <xf numFmtId="0" fontId="35" fillId="13" borderId="1" xfId="15" applyFont="1" applyFill="1" applyBorder="1" applyAlignment="1">
      <alignment horizontal="center" vertical="center"/>
    </xf>
    <xf numFmtId="42" fontId="35" fillId="13" borderId="1" xfId="49" applyFont="1" applyFill="1" applyBorder="1" applyAlignment="1">
      <alignment horizontal="right" vertical="center" wrapText="1"/>
    </xf>
    <xf numFmtId="1" fontId="35" fillId="13" borderId="1" xfId="20" applyNumberFormat="1" applyFont="1" applyFill="1" applyBorder="1" applyAlignment="1">
      <alignment horizontal="center" vertical="center" wrapText="1"/>
    </xf>
    <xf numFmtId="9" fontId="35" fillId="13" borderId="1" xfId="20" applyFont="1" applyFill="1" applyBorder="1" applyAlignment="1">
      <alignment horizontal="center" vertical="center" wrapText="1"/>
    </xf>
    <xf numFmtId="177" fontId="35" fillId="13" borderId="1" xfId="11" applyNumberFormat="1" applyFont="1" applyFill="1" applyBorder="1" applyAlignment="1">
      <alignment horizontal="center" vertical="center" wrapText="1"/>
    </xf>
    <xf numFmtId="42" fontId="35" fillId="13" borderId="5" xfId="49" applyFont="1" applyFill="1" applyBorder="1" applyAlignment="1">
      <alignment horizontal="right" vertical="center"/>
    </xf>
    <xf numFmtId="0" fontId="18" fillId="13" borderId="0" xfId="15" applyFill="1" applyAlignment="1">
      <alignment horizontal="left" vertical="center"/>
    </xf>
    <xf numFmtId="42" fontId="43" fillId="13" borderId="0" xfId="38" applyFont="1" applyFill="1" applyAlignment="1">
      <alignment vertical="center"/>
    </xf>
    <xf numFmtId="174" fontId="18" fillId="13" borderId="0" xfId="5" applyNumberFormat="1" applyFont="1" applyFill="1" applyAlignment="1">
      <alignment vertical="center"/>
    </xf>
    <xf numFmtId="0" fontId="24" fillId="13" borderId="6" xfId="11" applyFont="1" applyFill="1" applyBorder="1" applyAlignment="1">
      <alignment horizontal="center" vertical="center" wrapText="1"/>
    </xf>
    <xf numFmtId="0" fontId="24" fillId="13" borderId="1" xfId="11" applyFont="1" applyFill="1" applyBorder="1" applyAlignment="1">
      <alignment horizontal="left" vertical="center" wrapText="1"/>
    </xf>
    <xf numFmtId="0" fontId="35" fillId="13" borderId="1" xfId="15" applyFont="1" applyFill="1" applyBorder="1" applyAlignment="1">
      <alignment vertical="center"/>
    </xf>
    <xf numFmtId="42" fontId="35" fillId="13" borderId="1" xfId="38" applyFont="1" applyFill="1" applyBorder="1" applyAlignment="1">
      <alignment vertical="center"/>
    </xf>
    <xf numFmtId="42" fontId="35" fillId="13" borderId="1" xfId="15" applyNumberFormat="1" applyFont="1" applyFill="1" applyBorder="1" applyAlignment="1">
      <alignment vertical="center"/>
    </xf>
    <xf numFmtId="42" fontId="35" fillId="13" borderId="5" xfId="38" applyFont="1" applyFill="1" applyBorder="1" applyAlignment="1">
      <alignment horizontal="right" vertical="center"/>
    </xf>
    <xf numFmtId="10" fontId="35" fillId="13" borderId="1" xfId="50" applyNumberFormat="1" applyFont="1" applyFill="1" applyBorder="1" applyAlignment="1">
      <alignment horizontal="center" vertical="center"/>
    </xf>
    <xf numFmtId="167" fontId="35" fillId="13" borderId="1" xfId="48" applyFont="1" applyFill="1" applyBorder="1" applyAlignment="1">
      <alignment horizontal="center" vertical="center"/>
    </xf>
    <xf numFmtId="0" fontId="18" fillId="13" borderId="5" xfId="15" applyFill="1" applyBorder="1" applyAlignment="1">
      <alignment vertical="center"/>
    </xf>
    <xf numFmtId="0" fontId="35" fillId="13" borderId="1" xfId="33" applyFont="1" applyFill="1" applyBorder="1" applyAlignment="1">
      <alignment vertical="center"/>
    </xf>
    <xf numFmtId="0" fontId="35" fillId="13" borderId="1" xfId="33" applyFont="1" applyFill="1" applyBorder="1" applyAlignment="1">
      <alignment vertical="center" wrapText="1"/>
    </xf>
    <xf numFmtId="3" fontId="24" fillId="13" borderId="1" xfId="11" applyNumberFormat="1" applyFont="1" applyFill="1" applyBorder="1" applyAlignment="1">
      <alignment horizontal="center" vertical="center" wrapText="1"/>
    </xf>
    <xf numFmtId="4" fontId="24" fillId="13" borderId="1" xfId="11" applyNumberFormat="1" applyFont="1" applyFill="1" applyBorder="1" applyAlignment="1">
      <alignment horizontal="center" vertical="center" wrapText="1"/>
    </xf>
    <xf numFmtId="2" fontId="35" fillId="13" borderId="1" xfId="11" applyNumberFormat="1" applyFont="1" applyFill="1" applyBorder="1" applyAlignment="1">
      <alignment horizontal="center" vertical="center" wrapText="1"/>
    </xf>
    <xf numFmtId="167" fontId="35" fillId="12" borderId="1" xfId="48" applyFont="1" applyFill="1" applyBorder="1" applyAlignment="1">
      <alignment horizontal="center" vertical="center" wrapText="1"/>
    </xf>
    <xf numFmtId="167" fontId="35" fillId="12" borderId="1" xfId="48" applyFont="1" applyFill="1" applyBorder="1" applyAlignment="1">
      <alignment horizontal="center" vertical="center"/>
    </xf>
    <xf numFmtId="167" fontId="35" fillId="0" borderId="18" xfId="48" applyFont="1" applyBorder="1"/>
    <xf numFmtId="167" fontId="35" fillId="0" borderId="0" xfId="48" applyFont="1" applyAlignment="1">
      <alignment vertical="center" wrapText="1"/>
    </xf>
    <xf numFmtId="167" fontId="35" fillId="5" borderId="0" xfId="48" applyFont="1" applyFill="1"/>
    <xf numFmtId="167" fontId="24" fillId="0" borderId="1" xfId="48" applyFont="1" applyBorder="1" applyAlignment="1">
      <alignment horizontal="center" vertical="center" wrapText="1"/>
    </xf>
    <xf numFmtId="0" fontId="35" fillId="12" borderId="71" xfId="0" applyFont="1" applyFill="1" applyBorder="1" applyAlignment="1">
      <alignment horizontal="center" vertical="center"/>
    </xf>
    <xf numFmtId="0" fontId="17" fillId="0" borderId="1" xfId="93" applyFont="1" applyBorder="1" applyAlignment="1">
      <alignment horizontal="center" vertical="center" wrapText="1"/>
    </xf>
    <xf numFmtId="42" fontId="17" fillId="0" borderId="1" xfId="49" applyBorder="1" applyAlignment="1">
      <alignment horizontal="center" vertical="center"/>
    </xf>
    <xf numFmtId="177" fontId="22" fillId="0" borderId="0" xfId="15" applyNumberFormat="1" applyFont="1" applyAlignment="1">
      <alignment vertical="center"/>
    </xf>
    <xf numFmtId="42" fontId="35" fillId="13" borderId="1" xfId="38" applyFont="1" applyFill="1" applyBorder="1" applyAlignment="1">
      <alignment horizontal="right" vertical="center" wrapText="1"/>
    </xf>
    <xf numFmtId="167" fontId="35" fillId="0" borderId="1" xfId="0" applyNumberFormat="1" applyFont="1" applyBorder="1" applyAlignment="1">
      <alignment horizontal="center" vertical="center"/>
    </xf>
    <xf numFmtId="0" fontId="35" fillId="0" borderId="2" xfId="0" applyFont="1" applyBorder="1" applyAlignment="1">
      <alignment horizontal="center" vertical="center"/>
    </xf>
    <xf numFmtId="0" fontId="36" fillId="0" borderId="1" xfId="0" applyFont="1" applyBorder="1" applyAlignment="1">
      <alignment horizontal="center" vertical="center" wrapText="1"/>
    </xf>
    <xf numFmtId="49" fontId="35" fillId="0" borderId="78" xfId="33" applyNumberFormat="1" applyFont="1" applyBorder="1" applyAlignment="1">
      <alignment horizontal="center" vertical="center"/>
    </xf>
    <xf numFmtId="3" fontId="24" fillId="0" borderId="35" xfId="0" applyNumberFormat="1" applyFont="1" applyBorder="1" applyAlignment="1">
      <alignment horizontal="center" vertical="center"/>
    </xf>
    <xf numFmtId="0" fontId="35" fillId="0" borderId="5" xfId="0" applyFont="1" applyBorder="1" applyAlignment="1">
      <alignment horizontal="left" vertical="center" wrapText="1"/>
    </xf>
    <xf numFmtId="0" fontId="35" fillId="0" borderId="5" xfId="0" applyFont="1" applyBorder="1" applyAlignment="1">
      <alignment horizontal="left" vertical="center"/>
    </xf>
    <xf numFmtId="3" fontId="35" fillId="0" borderId="1" xfId="0" applyNumberFormat="1" applyFont="1" applyBorder="1" applyAlignment="1">
      <alignment horizontal="justify" vertical="center" wrapText="1"/>
    </xf>
    <xf numFmtId="0" fontId="35" fillId="0" borderId="73" xfId="0" applyFont="1" applyBorder="1" applyAlignment="1">
      <alignment horizontal="center" vertical="center"/>
    </xf>
    <xf numFmtId="167" fontId="35" fillId="0" borderId="1" xfId="72" applyFont="1" applyBorder="1" applyAlignment="1">
      <alignment horizontal="center" vertical="center"/>
    </xf>
    <xf numFmtId="167" fontId="24" fillId="0" borderId="2" xfId="48" applyFont="1" applyBorder="1" applyAlignment="1">
      <alignment horizontal="center" vertical="center"/>
    </xf>
    <xf numFmtId="167" fontId="35" fillId="0" borderId="2" xfId="48" applyFont="1" applyBorder="1" applyAlignment="1">
      <alignment horizontal="center" vertical="center"/>
    </xf>
    <xf numFmtId="167" fontId="35" fillId="12" borderId="2" xfId="48" applyFont="1" applyFill="1" applyBorder="1" applyAlignment="1">
      <alignment horizontal="center" vertical="center"/>
    </xf>
    <xf numFmtId="0" fontId="35" fillId="12" borderId="1" xfId="0" applyFont="1" applyFill="1" applyBorder="1" applyAlignment="1">
      <alignment horizontal="center" vertical="center"/>
    </xf>
    <xf numFmtId="9" fontId="36" fillId="0" borderId="1" xfId="21" applyFont="1" applyBorder="1" applyAlignment="1">
      <alignment horizontal="center" vertical="center"/>
    </xf>
    <xf numFmtId="49" fontId="36" fillId="0" borderId="6" xfId="33" applyNumberFormat="1" applyFont="1" applyBorder="1" applyAlignment="1">
      <alignment horizontal="center" vertical="center"/>
    </xf>
    <xf numFmtId="0" fontId="36" fillId="0" borderId="0" xfId="0" applyFont="1" applyAlignment="1">
      <alignment horizontal="center"/>
    </xf>
    <xf numFmtId="188" fontId="24" fillId="0" borderId="1" xfId="48" applyNumberFormat="1" applyFont="1" applyBorder="1" applyAlignment="1">
      <alignment horizontal="center" vertical="center"/>
    </xf>
    <xf numFmtId="188" fontId="35" fillId="0" borderId="1" xfId="48" applyNumberFormat="1" applyFont="1" applyBorder="1" applyAlignment="1">
      <alignment horizontal="center" vertical="center"/>
    </xf>
    <xf numFmtId="0" fontId="35" fillId="12" borderId="2" xfId="0" applyFont="1" applyFill="1" applyBorder="1" applyAlignment="1">
      <alignment horizontal="center" vertical="center"/>
    </xf>
    <xf numFmtId="0" fontId="35" fillId="12" borderId="73" xfId="0" applyFont="1" applyFill="1" applyBorder="1" applyAlignment="1">
      <alignment horizontal="center" vertical="center"/>
    </xf>
    <xf numFmtId="0" fontId="35" fillId="0" borderId="5" xfId="0" applyFont="1" applyBorder="1" applyAlignment="1">
      <alignment vertical="center" wrapText="1"/>
    </xf>
    <xf numFmtId="0" fontId="36" fillId="0" borderId="73" xfId="0" applyFont="1" applyBorder="1" applyAlignment="1">
      <alignment horizontal="left" vertical="center"/>
    </xf>
    <xf numFmtId="0" fontId="21" fillId="0" borderId="0" xfId="0" applyFont="1"/>
    <xf numFmtId="0" fontId="21" fillId="0" borderId="0" xfId="0" applyFont="1" applyAlignment="1">
      <alignment horizontal="center"/>
    </xf>
    <xf numFmtId="0" fontId="0" fillId="0" borderId="0" xfId="0" applyAlignment="1">
      <alignment horizontal="center"/>
    </xf>
    <xf numFmtId="0" fontId="17" fillId="0" borderId="1" xfId="0" applyFont="1" applyBorder="1"/>
    <xf numFmtId="0" fontId="17" fillId="0" borderId="1" xfId="0" applyFont="1" applyBorder="1" applyAlignment="1">
      <alignment horizontal="center"/>
    </xf>
    <xf numFmtId="3" fontId="21" fillId="0" borderId="0" xfId="0" applyNumberFormat="1" applyFont="1"/>
    <xf numFmtId="3" fontId="0" fillId="0" borderId="0" xfId="0" applyNumberFormat="1"/>
    <xf numFmtId="3" fontId="17" fillId="0" borderId="1" xfId="0" applyNumberFormat="1" applyFont="1" applyBorder="1"/>
    <xf numFmtId="0" fontId="35" fillId="6" borderId="2" xfId="0" applyFont="1" applyFill="1" applyBorder="1" applyAlignment="1">
      <alignment horizontal="center" vertical="center"/>
    </xf>
    <xf numFmtId="0" fontId="35" fillId="6" borderId="5" xfId="0" applyFont="1" applyFill="1" applyBorder="1" applyAlignment="1">
      <alignment horizontal="center" vertical="center"/>
    </xf>
    <xf numFmtId="0" fontId="35" fillId="0" borderId="10" xfId="0" applyFont="1" applyBorder="1" applyAlignment="1">
      <alignment wrapText="1"/>
    </xf>
    <xf numFmtId="0" fontId="35" fillId="12" borderId="2" xfId="0" applyFont="1" applyFill="1" applyBorder="1" applyAlignment="1">
      <alignment horizontal="center" vertical="center" wrapText="1"/>
    </xf>
    <xf numFmtId="0" fontId="35" fillId="12" borderId="73" xfId="0" applyFont="1" applyFill="1" applyBorder="1" applyAlignment="1">
      <alignment horizontal="center" vertical="center" wrapText="1"/>
    </xf>
    <xf numFmtId="0" fontId="24" fillId="0" borderId="2" xfId="0" applyFont="1" applyBorder="1" applyAlignment="1">
      <alignment horizontal="left"/>
    </xf>
    <xf numFmtId="0" fontId="24" fillId="0" borderId="4" xfId="0" applyFont="1" applyBorder="1" applyAlignment="1">
      <alignment horizontal="left"/>
    </xf>
    <xf numFmtId="4" fontId="35" fillId="0" borderId="1" xfId="0" applyNumberFormat="1" applyFont="1" applyBorder="1" applyAlignment="1">
      <alignment horizontal="right" vertical="center"/>
    </xf>
    <xf numFmtId="167" fontId="35" fillId="0" borderId="76" xfId="48" applyFont="1" applyBorder="1" applyAlignment="1">
      <alignment horizontal="center" vertical="center"/>
    </xf>
    <xf numFmtId="0" fontId="24" fillId="0" borderId="1" xfId="0" applyFont="1" applyBorder="1" applyAlignment="1">
      <alignment horizontal="left" vertical="center" wrapText="1"/>
    </xf>
    <xf numFmtId="0" fontId="35" fillId="4" borderId="73" xfId="0" applyFont="1" applyFill="1" applyBorder="1" applyAlignment="1">
      <alignment horizontal="center" vertical="center"/>
    </xf>
    <xf numFmtId="10" fontId="18" fillId="13" borderId="0" xfId="21" applyNumberFormat="1" applyFont="1" applyFill="1" applyAlignment="1">
      <alignment horizontal="left" vertical="center"/>
    </xf>
    <xf numFmtId="167" fontId="18" fillId="13" borderId="0" xfId="48" applyFont="1" applyFill="1" applyAlignment="1">
      <alignment horizontal="left" vertical="center"/>
    </xf>
    <xf numFmtId="167" fontId="18" fillId="13" borderId="0" xfId="15" applyNumberFormat="1" applyFill="1" applyAlignment="1">
      <alignment horizontal="left" vertical="center"/>
    </xf>
    <xf numFmtId="189" fontId="35" fillId="0" borderId="0" xfId="38" applyNumberFormat="1" applyFont="1"/>
    <xf numFmtId="190" fontId="35" fillId="0" borderId="0" xfId="38" applyNumberFormat="1" applyFont="1"/>
    <xf numFmtId="9" fontId="17" fillId="0" borderId="1" xfId="76" applyFont="1" applyBorder="1" applyAlignment="1">
      <alignment horizontal="center" vertical="center"/>
    </xf>
    <xf numFmtId="0" fontId="35" fillId="0" borderId="1" xfId="0" applyFont="1" applyBorder="1" applyAlignment="1">
      <alignment horizontal="center" vertical="center"/>
    </xf>
    <xf numFmtId="167" fontId="24" fillId="0" borderId="1" xfId="48" applyFont="1" applyFill="1" applyBorder="1" applyAlignment="1">
      <alignment horizontal="center" vertical="center"/>
    </xf>
    <xf numFmtId="0" fontId="35" fillId="0" borderId="5" xfId="0" applyFont="1" applyBorder="1" applyAlignment="1">
      <alignment horizontal="left" vertical="top" wrapText="1"/>
    </xf>
    <xf numFmtId="0" fontId="35" fillId="6" borderId="4" xfId="0" applyFont="1" applyFill="1" applyBorder="1" applyAlignment="1">
      <alignment horizontal="center" vertical="center"/>
    </xf>
    <xf numFmtId="49" fontId="35" fillId="0" borderId="4" xfId="18" applyNumberFormat="1" applyFont="1" applyBorder="1" applyAlignment="1">
      <alignment horizontal="center" vertical="center"/>
    </xf>
    <xf numFmtId="0" fontId="35" fillId="0" borderId="4" xfId="0" applyFont="1" applyBorder="1" applyAlignment="1">
      <alignment horizontal="center" vertical="center"/>
    </xf>
    <xf numFmtId="49" fontId="30" fillId="6" borderId="4" xfId="0" applyNumberFormat="1" applyFont="1" applyFill="1" applyBorder="1"/>
    <xf numFmtId="49" fontId="30" fillId="4" borderId="4" xfId="0" applyNumberFormat="1" applyFont="1" applyFill="1" applyBorder="1"/>
    <xf numFmtId="0" fontId="35" fillId="0" borderId="4" xfId="18" applyFont="1" applyBorder="1" applyAlignment="1">
      <alignment horizontal="center" vertical="center"/>
    </xf>
    <xf numFmtId="49" fontId="30" fillId="4" borderId="4" xfId="18" applyNumberFormat="1" applyFont="1" applyFill="1" applyBorder="1" applyAlignment="1">
      <alignment horizontal="center" vertical="center"/>
    </xf>
    <xf numFmtId="0" fontId="30" fillId="0" borderId="4" xfId="0" applyFont="1" applyBorder="1" applyAlignment="1">
      <alignment horizontal="center" vertical="center"/>
    </xf>
    <xf numFmtId="49" fontId="30" fillId="0" borderId="4" xfId="0" applyNumberFormat="1" applyFont="1" applyBorder="1" applyAlignment="1">
      <alignment horizontal="center" vertical="center"/>
    </xf>
    <xf numFmtId="0" fontId="35" fillId="0" borderId="81" xfId="0" applyFont="1" applyBorder="1" applyAlignment="1">
      <alignment horizontal="center" vertical="center"/>
    </xf>
    <xf numFmtId="0" fontId="35" fillId="0" borderId="82" xfId="0" applyFont="1" applyBorder="1" applyAlignment="1">
      <alignment horizontal="center" vertical="center"/>
    </xf>
    <xf numFmtId="0" fontId="35" fillId="0" borderId="0" xfId="33" applyFont="1" applyAlignment="1">
      <alignment horizontal="left" vertical="center"/>
    </xf>
    <xf numFmtId="0" fontId="35" fillId="0" borderId="0" xfId="33" applyFont="1" applyAlignment="1">
      <alignment horizontal="center" vertical="center"/>
    </xf>
    <xf numFmtId="0" fontId="35" fillId="0" borderId="4" xfId="18" applyFont="1" applyBorder="1" applyAlignment="1">
      <alignment horizontal="center" vertical="center" wrapText="1"/>
    </xf>
    <xf numFmtId="0" fontId="35" fillId="0" borderId="11" xfId="33" applyFont="1" applyBorder="1" applyAlignment="1" applyProtection="1">
      <alignment vertical="center"/>
      <protection locked="0"/>
    </xf>
    <xf numFmtId="0" fontId="35" fillId="0" borderId="0" xfId="33" applyFont="1" applyAlignment="1" applyProtection="1">
      <alignment vertical="center"/>
      <protection locked="0"/>
    </xf>
    <xf numFmtId="49" fontId="35" fillId="0" borderId="37" xfId="33" applyNumberFormat="1" applyFont="1" applyBorder="1" applyAlignment="1">
      <alignment horizontal="center" vertical="center"/>
    </xf>
    <xf numFmtId="0" fontId="35" fillId="0" borderId="15" xfId="0" applyFont="1" applyBorder="1" applyAlignment="1">
      <alignment horizontal="justify" vertical="center" wrapText="1"/>
    </xf>
    <xf numFmtId="3" fontId="35" fillId="0" borderId="15" xfId="0" applyNumberFormat="1" applyFont="1" applyBorder="1" applyAlignment="1">
      <alignment horizontal="center" vertical="center"/>
    </xf>
    <xf numFmtId="167" fontId="24" fillId="0" borderId="15" xfId="48" applyFont="1" applyBorder="1" applyAlignment="1">
      <alignment horizontal="center" vertical="center"/>
    </xf>
    <xf numFmtId="0" fontId="35" fillId="0" borderId="76" xfId="0" applyFont="1" applyBorder="1" applyAlignment="1">
      <alignment horizontal="center" vertical="center"/>
    </xf>
    <xf numFmtId="0" fontId="35" fillId="0" borderId="9" xfId="0" applyFont="1" applyBorder="1" applyAlignment="1">
      <alignment vertical="center"/>
    </xf>
    <xf numFmtId="0" fontId="35" fillId="0" borderId="20" xfId="0" applyFont="1" applyBorder="1"/>
    <xf numFmtId="0" fontId="35" fillId="0" borderId="13" xfId="0" applyFont="1" applyBorder="1"/>
    <xf numFmtId="167" fontId="35" fillId="0" borderId="13" xfId="48" applyFont="1" applyBorder="1"/>
    <xf numFmtId="167" fontId="35" fillId="0" borderId="0" xfId="48" applyFont="1" applyBorder="1"/>
    <xf numFmtId="0" fontId="35" fillId="0" borderId="0" xfId="50" applyFont="1" applyAlignment="1">
      <alignment vertical="center"/>
    </xf>
    <xf numFmtId="0" fontId="38" fillId="0" borderId="0" xfId="61" applyFont="1"/>
    <xf numFmtId="175" fontId="9" fillId="0" borderId="0" xfId="61" applyNumberFormat="1" applyAlignment="1">
      <alignment vertical="center"/>
    </xf>
    <xf numFmtId="9" fontId="24" fillId="0" borderId="15" xfId="21" applyFont="1" applyBorder="1" applyAlignment="1">
      <alignment horizontal="center" vertical="center" wrapText="1"/>
    </xf>
    <xf numFmtId="0" fontId="24" fillId="0" borderId="2" xfId="0" applyFont="1" applyBorder="1" applyAlignment="1">
      <alignment horizontal="center" vertical="center" wrapText="1"/>
    </xf>
    <xf numFmtId="0" fontId="35" fillId="0" borderId="9" xfId="0" applyFont="1" applyBorder="1" applyAlignment="1">
      <alignment horizontal="left" vertical="center" wrapText="1"/>
    </xf>
    <xf numFmtId="0" fontId="35" fillId="0" borderId="73" xfId="0" applyFont="1" applyBorder="1" applyAlignment="1">
      <alignment horizontal="left" vertical="center" wrapText="1"/>
    </xf>
    <xf numFmtId="0" fontId="35" fillId="0" borderId="71" xfId="0" applyFont="1" applyBorder="1" applyAlignment="1">
      <alignment horizontal="left" vertical="center" wrapText="1"/>
    </xf>
    <xf numFmtId="0" fontId="35" fillId="0" borderId="8" xfId="0" applyFont="1" applyBorder="1" applyAlignment="1">
      <alignment horizontal="left" vertical="center" wrapText="1"/>
    </xf>
    <xf numFmtId="0" fontId="35" fillId="0" borderId="71" xfId="0" applyFont="1" applyBorder="1" applyAlignment="1">
      <alignment horizontal="center" vertical="center" wrapText="1"/>
    </xf>
    <xf numFmtId="0" fontId="35" fillId="4" borderId="9" xfId="0" applyFont="1" applyFill="1" applyBorder="1" applyAlignment="1">
      <alignment horizontal="center" vertical="center" wrapText="1"/>
    </xf>
    <xf numFmtId="0" fontId="35" fillId="0" borderId="9" xfId="0" applyFont="1" applyBorder="1" applyAlignment="1">
      <alignment horizontal="left" vertical="center"/>
    </xf>
    <xf numFmtId="0" fontId="35" fillId="0" borderId="71" xfId="0" applyFont="1" applyBorder="1" applyAlignment="1">
      <alignment horizontal="left" vertical="center"/>
    </xf>
    <xf numFmtId="0" fontId="35" fillId="0" borderId="15" xfId="0" applyFont="1" applyBorder="1" applyAlignment="1">
      <alignment horizontal="center" vertical="center"/>
    </xf>
    <xf numFmtId="183" fontId="24" fillId="0" borderId="44" xfId="49" applyNumberFormat="1" applyFont="1" applyBorder="1" applyAlignment="1">
      <alignment vertical="center" wrapText="1"/>
    </xf>
    <xf numFmtId="187" fontId="24" fillId="0" borderId="70" xfId="72" applyNumberFormat="1" applyFont="1" applyBorder="1" applyAlignment="1">
      <alignment horizontal="left" vertical="center" wrapText="1"/>
    </xf>
    <xf numFmtId="0" fontId="35" fillId="13" borderId="6" xfId="55" applyFont="1" applyFill="1" applyBorder="1" applyAlignment="1">
      <alignment horizontal="center" vertical="center" wrapText="1"/>
    </xf>
    <xf numFmtId="0" fontId="25" fillId="13" borderId="1" xfId="55" applyFont="1" applyFill="1" applyBorder="1" applyAlignment="1">
      <alignment horizontal="left" vertical="center" wrapText="1"/>
    </xf>
    <xf numFmtId="42" fontId="25" fillId="0" borderId="1" xfId="38" applyFont="1" applyBorder="1" applyAlignment="1">
      <alignment horizontal="center" vertical="center" wrapText="1"/>
    </xf>
    <xf numFmtId="3" fontId="45" fillId="0" borderId="1" xfId="0" applyNumberFormat="1" applyFont="1" applyBorder="1"/>
    <xf numFmtId="177" fontId="35" fillId="0" borderId="1" xfId="0" applyNumberFormat="1" applyFont="1" applyBorder="1" applyAlignment="1">
      <alignment horizontal="center" vertical="center"/>
    </xf>
    <xf numFmtId="191" fontId="35" fillId="0" borderId="1" xfId="48" applyNumberFormat="1" applyFont="1" applyBorder="1" applyAlignment="1">
      <alignment horizontal="center" vertical="center"/>
    </xf>
    <xf numFmtId="0" fontId="24" fillId="0" borderId="2" xfId="0" applyFont="1" applyBorder="1" applyAlignment="1">
      <alignment horizontal="center" vertical="center"/>
    </xf>
    <xf numFmtId="0" fontId="36" fillId="0" borderId="0" xfId="0" applyFont="1" applyAlignment="1">
      <alignment horizontal="center" vertical="center" wrapText="1"/>
    </xf>
    <xf numFmtId="0" fontId="35" fillId="0" borderId="1" xfId="0" applyFont="1" applyBorder="1" applyAlignment="1">
      <alignment horizontal="left" vertical="center" wrapText="1"/>
    </xf>
    <xf numFmtId="187" fontId="35" fillId="0" borderId="1" xfId="48" applyNumberFormat="1" applyFont="1" applyBorder="1" applyAlignment="1">
      <alignment horizontal="center" vertical="center"/>
    </xf>
    <xf numFmtId="0" fontId="35" fillId="0" borderId="9" xfId="0" applyFont="1" applyBorder="1" applyAlignment="1">
      <alignment vertical="center" wrapText="1"/>
    </xf>
    <xf numFmtId="1" fontId="35" fillId="0" borderId="1" xfId="0" applyNumberFormat="1" applyFont="1" applyBorder="1" applyAlignment="1">
      <alignment horizontal="center" vertical="center"/>
    </xf>
    <xf numFmtId="167" fontId="35" fillId="0" borderId="1" xfId="48" applyFont="1" applyFill="1" applyBorder="1" applyAlignment="1">
      <alignment horizontal="center" vertical="center"/>
    </xf>
    <xf numFmtId="9" fontId="36" fillId="0" borderId="1" xfId="11" applyNumberFormat="1" applyFont="1" applyBorder="1" applyAlignment="1">
      <alignment horizontal="center" vertical="center" wrapText="1"/>
    </xf>
    <xf numFmtId="9" fontId="36" fillId="0" borderId="1" xfId="20" applyFont="1" applyBorder="1" applyAlignment="1">
      <alignment horizontal="center" vertical="center" wrapText="1"/>
    </xf>
    <xf numFmtId="0" fontId="36" fillId="0" borderId="1" xfId="15" applyFont="1" applyBorder="1" applyAlignment="1">
      <alignment horizontal="center" vertical="center"/>
    </xf>
    <xf numFmtId="0" fontId="36" fillId="0" borderId="1" xfId="11" applyFont="1" applyBorder="1" applyAlignment="1">
      <alignment horizontal="left" vertical="center" wrapText="1"/>
    </xf>
    <xf numFmtId="0" fontId="24" fillId="0" borderId="41" xfId="0" applyFont="1" applyBorder="1" applyAlignment="1">
      <alignment horizontal="center" vertical="center" wrapText="1"/>
    </xf>
    <xf numFmtId="191" fontId="35" fillId="0" borderId="1" xfId="0" applyNumberFormat="1" applyFont="1" applyBorder="1" applyAlignment="1">
      <alignment horizontal="center" vertical="center"/>
    </xf>
    <xf numFmtId="188" fontId="35" fillId="0" borderId="1" xfId="0" applyNumberFormat="1" applyFont="1" applyBorder="1" applyAlignment="1">
      <alignment horizontal="center" vertical="center"/>
    </xf>
    <xf numFmtId="0" fontId="35" fillId="4" borderId="73" xfId="0" applyFont="1" applyFill="1" applyBorder="1" applyAlignment="1">
      <alignment vertical="center" wrapText="1"/>
    </xf>
    <xf numFmtId="0" fontId="35" fillId="0" borderId="9" xfId="0" applyFont="1" applyBorder="1" applyAlignment="1">
      <alignment horizontal="center" vertical="center"/>
    </xf>
    <xf numFmtId="0" fontId="35" fillId="0" borderId="73" xfId="0" applyFont="1" applyBorder="1" applyAlignment="1">
      <alignment vertical="center"/>
    </xf>
    <xf numFmtId="0" fontId="35" fillId="0" borderId="71" xfId="0" applyFont="1" applyBorder="1" applyAlignment="1">
      <alignment vertical="center"/>
    </xf>
    <xf numFmtId="0" fontId="35" fillId="0" borderId="73" xfId="0" applyFont="1" applyBorder="1" applyAlignment="1">
      <alignment vertical="center" wrapText="1"/>
    </xf>
    <xf numFmtId="0" fontId="35" fillId="0" borderId="71" xfId="0" applyFont="1" applyBorder="1" applyAlignment="1">
      <alignment vertical="center" wrapText="1"/>
    </xf>
    <xf numFmtId="0" fontId="35" fillId="0" borderId="71" xfId="0" applyFont="1" applyBorder="1" applyAlignment="1">
      <alignment horizontal="center" vertical="center"/>
    </xf>
    <xf numFmtId="43" fontId="35" fillId="0" borderId="5" xfId="0" applyNumberFormat="1" applyFont="1" applyBorder="1" applyAlignment="1">
      <alignment horizontal="left" vertical="center"/>
    </xf>
    <xf numFmtId="0" fontId="36" fillId="0" borderId="73" xfId="0" applyFont="1" applyBorder="1" applyAlignment="1">
      <alignment vertical="center" wrapText="1"/>
    </xf>
    <xf numFmtId="0" fontId="35" fillId="0" borderId="6" xfId="0" applyFont="1" applyBorder="1"/>
    <xf numFmtId="0" fontId="35" fillId="0" borderId="5" xfId="0" applyFont="1" applyBorder="1" applyAlignment="1">
      <alignment horizontal="center" vertical="center" wrapText="1"/>
    </xf>
    <xf numFmtId="0" fontId="24" fillId="0" borderId="71" xfId="0" applyFont="1" applyBorder="1" applyAlignment="1">
      <alignment vertical="center" wrapText="1"/>
    </xf>
    <xf numFmtId="167" fontId="35" fillId="0" borderId="2" xfId="48" applyFont="1" applyFill="1" applyBorder="1" applyAlignment="1">
      <alignment horizontal="center" vertical="center"/>
    </xf>
    <xf numFmtId="0" fontId="35" fillId="0" borderId="77" xfId="0" applyFont="1" applyBorder="1" applyAlignment="1">
      <alignment horizontal="center" vertical="center"/>
    </xf>
    <xf numFmtId="2" fontId="35" fillId="0" borderId="15" xfId="0" applyNumberFormat="1" applyFont="1" applyBorder="1" applyAlignment="1">
      <alignment horizontal="center" vertical="center"/>
    </xf>
    <xf numFmtId="0" fontId="35" fillId="0" borderId="77" xfId="0" applyFont="1" applyBorder="1" applyAlignment="1">
      <alignment horizontal="right" vertical="center" wrapText="1"/>
    </xf>
    <xf numFmtId="167" fontId="35" fillId="0" borderId="77" xfId="48" applyFont="1" applyBorder="1" applyAlignment="1">
      <alignment horizontal="center" vertical="center"/>
    </xf>
    <xf numFmtId="0" fontId="35" fillId="0" borderId="79" xfId="0" applyFont="1" applyBorder="1" applyAlignment="1">
      <alignment horizontal="center" vertical="center"/>
    </xf>
    <xf numFmtId="0" fontId="35" fillId="12" borderId="34" xfId="0" applyFont="1" applyFill="1" applyBorder="1" applyAlignment="1">
      <alignment horizontal="center" vertical="center"/>
    </xf>
    <xf numFmtId="4" fontId="35" fillId="12" borderId="35" xfId="0" applyNumberFormat="1" applyFont="1" applyFill="1" applyBorder="1" applyAlignment="1">
      <alignment horizontal="right" vertical="center"/>
    </xf>
    <xf numFmtId="167" fontId="35" fillId="12" borderId="80" xfId="48" applyFont="1" applyFill="1" applyBorder="1" applyAlignment="1">
      <alignment horizontal="center" vertical="center"/>
    </xf>
    <xf numFmtId="0" fontId="35" fillId="12" borderId="80" xfId="0" applyFont="1" applyFill="1" applyBorder="1" applyAlignment="1">
      <alignment horizontal="center" vertical="center"/>
    </xf>
    <xf numFmtId="0" fontId="35" fillId="12" borderId="36" xfId="0" applyFont="1" applyFill="1" applyBorder="1" applyAlignment="1">
      <alignment horizontal="center" vertical="center"/>
    </xf>
    <xf numFmtId="0" fontId="35" fillId="4" borderId="10" xfId="0" applyFont="1" applyFill="1" applyBorder="1" applyAlignment="1">
      <alignment vertical="center" wrapText="1"/>
    </xf>
    <xf numFmtId="49" fontId="35" fillId="0" borderId="72" xfId="33" applyNumberFormat="1" applyFont="1" applyBorder="1" applyAlignment="1">
      <alignment horizontal="center" vertical="center"/>
    </xf>
    <xf numFmtId="0" fontId="35" fillId="0" borderId="63" xfId="0" applyFont="1" applyBorder="1" applyAlignment="1">
      <alignment horizontal="right" vertical="center" wrapText="1"/>
    </xf>
    <xf numFmtId="0" fontId="35" fillId="0" borderId="63" xfId="0" applyFont="1" applyBorder="1" applyAlignment="1">
      <alignment horizontal="center" vertical="center"/>
    </xf>
    <xf numFmtId="1" fontId="35" fillId="0" borderId="63" xfId="0" applyNumberFormat="1" applyFont="1" applyBorder="1" applyAlignment="1">
      <alignment horizontal="center" vertical="center"/>
    </xf>
    <xf numFmtId="167" fontId="35" fillId="0" borderId="63" xfId="48" applyFont="1" applyBorder="1" applyAlignment="1">
      <alignment horizontal="center" vertical="center"/>
    </xf>
    <xf numFmtId="0" fontId="35" fillId="0" borderId="25" xfId="0" applyFont="1" applyBorder="1" applyAlignment="1">
      <alignment horizontal="center" vertical="center"/>
    </xf>
    <xf numFmtId="189" fontId="35" fillId="0" borderId="0" xfId="38" applyNumberFormat="1" applyFont="1" applyAlignment="1">
      <alignment horizontal="center" vertical="center"/>
    </xf>
    <xf numFmtId="42" fontId="35" fillId="0" borderId="0" xfId="38" applyFont="1" applyBorder="1" applyAlignment="1">
      <alignment vertical="center"/>
    </xf>
    <xf numFmtId="42" fontId="24" fillId="5" borderId="0" xfId="38" applyFont="1" applyFill="1" applyBorder="1" applyAlignment="1">
      <alignment vertical="center"/>
    </xf>
    <xf numFmtId="42" fontId="35" fillId="0" borderId="0" xfId="0" applyNumberFormat="1" applyFont="1"/>
    <xf numFmtId="175" fontId="24" fillId="5" borderId="0" xfId="0" applyNumberFormat="1" applyFont="1" applyFill="1"/>
    <xf numFmtId="3" fontId="35" fillId="0" borderId="77" xfId="0" applyNumberFormat="1" applyFont="1" applyBorder="1" applyAlignment="1">
      <alignment horizontal="justify" vertical="center" wrapText="1"/>
    </xf>
    <xf numFmtId="167" fontId="35" fillId="0" borderId="77" xfId="0" applyNumberFormat="1" applyFont="1" applyBorder="1" applyAlignment="1">
      <alignment horizontal="center" vertical="center"/>
    </xf>
    <xf numFmtId="167" fontId="24" fillId="0" borderId="77" xfId="48" applyFont="1" applyBorder="1" applyAlignment="1">
      <alignment horizontal="center" vertical="center"/>
    </xf>
    <xf numFmtId="0" fontId="35" fillId="0" borderId="1" xfId="0" applyFont="1" applyBorder="1" applyAlignment="1">
      <alignment wrapText="1"/>
    </xf>
    <xf numFmtId="3" fontId="35" fillId="0" borderId="1" xfId="0" applyNumberFormat="1" applyFont="1" applyBorder="1" applyAlignment="1">
      <alignment horizontal="left" vertical="center" wrapText="1"/>
    </xf>
    <xf numFmtId="0" fontId="35" fillId="0" borderId="8" xfId="0" applyFont="1" applyBorder="1" applyAlignment="1">
      <alignment horizontal="left" vertical="center"/>
    </xf>
    <xf numFmtId="167" fontId="24" fillId="0" borderId="1" xfId="48" applyFont="1" applyFill="1" applyBorder="1" applyAlignment="1">
      <alignment horizontal="center" vertical="center" wrapText="1"/>
    </xf>
    <xf numFmtId="42" fontId="35" fillId="0" borderId="0" xfId="0" applyNumberFormat="1" applyFont="1" applyAlignment="1">
      <alignment vertical="center"/>
    </xf>
    <xf numFmtId="0" fontId="24" fillId="0" borderId="1" xfId="0" applyFont="1" applyBorder="1" applyAlignment="1">
      <alignment horizontal="left" vertical="center"/>
    </xf>
    <xf numFmtId="183" fontId="24" fillId="0" borderId="70" xfId="49" applyNumberFormat="1" applyFont="1" applyBorder="1" applyAlignment="1">
      <alignment vertical="center" wrapText="1"/>
    </xf>
    <xf numFmtId="193" fontId="35" fillId="0" borderId="0" xfId="48" applyNumberFormat="1" applyFont="1" applyAlignment="1">
      <alignment horizontal="center" vertical="center"/>
    </xf>
    <xf numFmtId="10" fontId="36" fillId="0" borderId="0" xfId="21" applyNumberFormat="1" applyFont="1" applyAlignment="1">
      <alignment horizontal="center" vertical="center"/>
    </xf>
    <xf numFmtId="0" fontId="0" fillId="0" borderId="1" xfId="0" applyBorder="1" applyAlignment="1">
      <alignment horizontal="center"/>
    </xf>
    <xf numFmtId="0" fontId="0" fillId="16" borderId="1" xfId="0" applyFill="1" applyBorder="1" applyAlignment="1">
      <alignment horizontal="center"/>
    </xf>
    <xf numFmtId="0" fontId="0" fillId="0" borderId="0" xfId="0" applyAlignment="1">
      <alignment vertical="center" wrapText="1"/>
    </xf>
    <xf numFmtId="49" fontId="35" fillId="0" borderId="4" xfId="18" applyNumberFormat="1" applyFont="1" applyBorder="1" applyAlignment="1">
      <alignment horizontal="center" vertical="center" wrapText="1"/>
    </xf>
    <xf numFmtId="49" fontId="30" fillId="0" borderId="6" xfId="18" applyNumberFormat="1" applyFont="1" applyBorder="1" applyAlignment="1">
      <alignment horizontal="center" vertical="center"/>
    </xf>
    <xf numFmtId="49" fontId="30" fillId="0" borderId="4" xfId="18" applyNumberFormat="1" applyFont="1" applyBorder="1" applyAlignment="1">
      <alignment horizontal="center" vertical="center" wrapText="1"/>
    </xf>
    <xf numFmtId="49" fontId="30" fillId="0" borderId="4" xfId="18" applyNumberFormat="1" applyFont="1" applyBorder="1" applyAlignment="1">
      <alignment horizontal="center" vertical="center"/>
    </xf>
    <xf numFmtId="0" fontId="30" fillId="0" borderId="6" xfId="0" applyFont="1" applyBorder="1" applyAlignment="1">
      <alignment horizontal="center" vertical="center"/>
    </xf>
    <xf numFmtId="0" fontId="35" fillId="0" borderId="78" xfId="0" applyFont="1" applyBorder="1" applyAlignment="1">
      <alignment horizontal="center" vertical="center"/>
    </xf>
    <xf numFmtId="0" fontId="35" fillId="0" borderId="6" xfId="18" applyFont="1" applyBorder="1" applyAlignment="1">
      <alignment horizontal="center" vertical="center"/>
    </xf>
    <xf numFmtId="49" fontId="30" fillId="0" borderId="6" xfId="0" applyNumberFormat="1" applyFont="1" applyBorder="1" applyAlignment="1">
      <alignment horizontal="center" vertical="center"/>
    </xf>
    <xf numFmtId="0" fontId="59" fillId="15" borderId="1" xfId="0" applyFont="1" applyFill="1" applyBorder="1" applyAlignment="1">
      <alignment horizontal="center" vertical="center" wrapText="1"/>
    </xf>
    <xf numFmtId="3" fontId="59" fillId="15" borderId="1" xfId="0" applyNumberFormat="1" applyFont="1" applyFill="1" applyBorder="1" applyAlignment="1">
      <alignment horizontal="center" vertical="center" wrapText="1"/>
    </xf>
    <xf numFmtId="168" fontId="35" fillId="0" borderId="0" xfId="0" applyNumberFormat="1" applyFont="1"/>
    <xf numFmtId="183" fontId="24" fillId="0" borderId="36" xfId="38" applyNumberFormat="1" applyFont="1" applyBorder="1" applyAlignment="1">
      <alignment horizontal="right" vertical="center" wrapText="1"/>
    </xf>
    <xf numFmtId="183" fontId="24" fillId="0" borderId="9" xfId="38" applyNumberFormat="1" applyFont="1" applyBorder="1" applyAlignment="1">
      <alignment horizontal="right" vertical="center" wrapText="1"/>
    </xf>
    <xf numFmtId="183" fontId="24" fillId="0" borderId="10" xfId="49" applyNumberFormat="1" applyFont="1" applyBorder="1" applyAlignment="1">
      <alignment vertical="center" wrapText="1"/>
    </xf>
    <xf numFmtId="183" fontId="24" fillId="0" borderId="44" xfId="49" applyNumberFormat="1" applyFont="1" applyBorder="1" applyAlignment="1">
      <alignment horizontal="right" vertical="center" wrapText="1"/>
    </xf>
    <xf numFmtId="183" fontId="24" fillId="0" borderId="21" xfId="38" applyNumberFormat="1" applyFont="1" applyBorder="1" applyAlignment="1">
      <alignment horizontal="right" vertical="center" wrapText="1"/>
    </xf>
    <xf numFmtId="0" fontId="41" fillId="0" borderId="1" xfId="75" applyFont="1" applyBorder="1" applyAlignment="1">
      <alignment horizontal="center" vertical="center"/>
    </xf>
    <xf numFmtId="175" fontId="0" fillId="0" borderId="1" xfId="77" applyNumberFormat="1" applyFont="1" applyBorder="1"/>
    <xf numFmtId="175" fontId="21" fillId="0" borderId="1" xfId="77" applyNumberFormat="1" applyFont="1" applyBorder="1"/>
    <xf numFmtId="42" fontId="24" fillId="0" borderId="70" xfId="38" applyFont="1" applyBorder="1" applyAlignment="1">
      <alignment horizontal="right" vertical="center" wrapText="1"/>
    </xf>
    <xf numFmtId="0" fontId="37" fillId="0" borderId="0" xfId="33" applyFont="1" applyAlignment="1">
      <alignment horizontal="left" wrapText="1"/>
    </xf>
    <xf numFmtId="0" fontId="24" fillId="0" borderId="1" xfId="11" applyFont="1" applyBorder="1" applyAlignment="1">
      <alignment horizontal="left" vertical="center" wrapText="1"/>
    </xf>
    <xf numFmtId="0" fontId="60" fillId="0" borderId="0" xfId="12" applyFont="1"/>
    <xf numFmtId="0" fontId="60" fillId="0" borderId="0" xfId="12" applyFont="1" applyAlignment="1">
      <alignment horizontal="center"/>
    </xf>
    <xf numFmtId="0" fontId="61" fillId="0" borderId="0" xfId="12" applyFont="1"/>
    <xf numFmtId="0" fontId="60" fillId="0" borderId="85" xfId="12" applyFont="1" applyBorder="1"/>
    <xf numFmtId="0" fontId="60" fillId="0" borderId="86" xfId="12" applyFont="1" applyBorder="1"/>
    <xf numFmtId="0" fontId="60" fillId="0" borderId="86" xfId="12" applyFont="1" applyBorder="1" applyAlignment="1">
      <alignment horizontal="center"/>
    </xf>
    <xf numFmtId="0" fontId="60" fillId="0" borderId="87" xfId="12" applyFont="1" applyBorder="1"/>
    <xf numFmtId="0" fontId="60" fillId="0" borderId="88" xfId="12" applyFont="1" applyBorder="1"/>
    <xf numFmtId="0" fontId="60" fillId="0" borderId="89" xfId="12" applyFont="1" applyBorder="1"/>
    <xf numFmtId="0" fontId="60" fillId="4" borderId="0" xfId="12" applyFont="1" applyFill="1"/>
    <xf numFmtId="0" fontId="60" fillId="4" borderId="88" xfId="12" applyFont="1" applyFill="1" applyBorder="1"/>
    <xf numFmtId="0" fontId="60" fillId="4" borderId="89" xfId="12" applyFont="1" applyFill="1" applyBorder="1"/>
    <xf numFmtId="0" fontId="61" fillId="4" borderId="0" xfId="12" applyFont="1" applyFill="1"/>
    <xf numFmtId="0" fontId="62" fillId="0" borderId="63" xfId="100" applyFont="1" applyBorder="1" applyAlignment="1">
      <alignment horizontal="center" vertical="center" wrapText="1"/>
    </xf>
    <xf numFmtId="0" fontId="62" fillId="17" borderId="42" xfId="32" applyFont="1" applyFill="1" applyBorder="1" applyAlignment="1">
      <alignment vertical="center"/>
    </xf>
    <xf numFmtId="0" fontId="62" fillId="17" borderId="43" xfId="32" applyFont="1" applyFill="1" applyBorder="1" applyAlignment="1">
      <alignment vertical="center"/>
    </xf>
    <xf numFmtId="0" fontId="62" fillId="17" borderId="44" xfId="32" applyFont="1" applyFill="1" applyBorder="1" applyAlignment="1">
      <alignment vertical="center"/>
    </xf>
    <xf numFmtId="0" fontId="60" fillId="0" borderId="78" xfId="32" applyFont="1" applyBorder="1" applyAlignment="1">
      <alignment horizontal="center" vertical="center"/>
    </xf>
    <xf numFmtId="0" fontId="60" fillId="0" borderId="1" xfId="100" applyFont="1" applyBorder="1" applyAlignment="1">
      <alignment horizontal="center" vertical="center"/>
    </xf>
    <xf numFmtId="4" fontId="60" fillId="0" borderId="1" xfId="37" applyNumberFormat="1" applyFont="1" applyBorder="1" applyAlignment="1">
      <alignment vertical="center" wrapText="1"/>
    </xf>
    <xf numFmtId="166" fontId="60" fillId="0" borderId="1" xfId="6" applyNumberFormat="1" applyFont="1" applyBorder="1" applyAlignment="1">
      <alignment horizontal="right" vertical="center" wrapText="1"/>
    </xf>
    <xf numFmtId="0" fontId="60" fillId="0" borderId="17" xfId="32" applyFont="1" applyBorder="1" applyAlignment="1">
      <alignment horizontal="left" vertical="center"/>
    </xf>
    <xf numFmtId="166" fontId="60" fillId="0" borderId="90" xfId="6" applyNumberFormat="1" applyFont="1" applyBorder="1" applyAlignment="1">
      <alignment horizontal="right" vertical="center" wrapText="1"/>
    </xf>
    <xf numFmtId="0" fontId="60" fillId="0" borderId="1" xfId="101" applyFont="1" applyBorder="1" applyAlignment="1">
      <alignment horizontal="center" vertical="center"/>
    </xf>
    <xf numFmtId="0" fontId="60" fillId="0" borderId="1" xfId="32" applyFont="1" applyBorder="1" applyAlignment="1">
      <alignment horizontal="center" vertical="center"/>
    </xf>
    <xf numFmtId="0" fontId="60" fillId="0" borderId="1" xfId="32" applyFont="1" applyBorder="1" applyAlignment="1">
      <alignment horizontal="left" vertical="center" wrapText="1"/>
    </xf>
    <xf numFmtId="0" fontId="60" fillId="0" borderId="1" xfId="32" applyFont="1" applyBorder="1" applyAlignment="1">
      <alignment horizontal="center" vertical="center" wrapText="1"/>
    </xf>
    <xf numFmtId="0" fontId="60" fillId="0" borderId="91" xfId="32" applyFont="1" applyBorder="1" applyAlignment="1">
      <alignment horizontal="left" vertical="center"/>
    </xf>
    <xf numFmtId="0" fontId="60" fillId="0" borderId="0" xfId="32" applyFont="1" applyAlignment="1">
      <alignment horizontal="center" vertical="center"/>
    </xf>
    <xf numFmtId="0" fontId="60" fillId="0" borderId="0" xfId="32" applyFont="1" applyAlignment="1">
      <alignment horizontal="left" vertical="center" wrapText="1"/>
    </xf>
    <xf numFmtId="166" fontId="60" fillId="0" borderId="92" xfId="6" applyNumberFormat="1" applyFont="1" applyBorder="1" applyAlignment="1">
      <alignment horizontal="right" vertical="center" wrapText="1"/>
    </xf>
    <xf numFmtId="0" fontId="60" fillId="0" borderId="6" xfId="32" applyFont="1" applyBorder="1" applyAlignment="1">
      <alignment horizontal="center" vertical="center"/>
    </xf>
    <xf numFmtId="2" fontId="60" fillId="0" borderId="18" xfId="32" applyNumberFormat="1" applyFont="1" applyBorder="1" applyAlignment="1">
      <alignment horizontal="center" vertical="center"/>
    </xf>
    <xf numFmtId="0" fontId="60" fillId="0" borderId="18" xfId="32" applyFont="1" applyBorder="1" applyAlignment="1">
      <alignment horizontal="left" vertical="center"/>
    </xf>
    <xf numFmtId="0" fontId="60" fillId="0" borderId="18" xfId="32" applyFont="1" applyBorder="1" applyAlignment="1">
      <alignment horizontal="center" vertical="center"/>
    </xf>
    <xf numFmtId="0" fontId="60" fillId="0" borderId="0" xfId="66" applyFont="1"/>
    <xf numFmtId="0" fontId="60" fillId="0" borderId="88" xfId="66" applyFont="1" applyBorder="1"/>
    <xf numFmtId="195" fontId="62" fillId="17" borderId="44" xfId="32" applyNumberFormat="1" applyFont="1" applyFill="1" applyBorder="1" applyAlignment="1">
      <alignment vertical="center"/>
    </xf>
    <xf numFmtId="0" fontId="60" fillId="0" borderId="89" xfId="66" applyFont="1" applyBorder="1"/>
    <xf numFmtId="0" fontId="63" fillId="0" borderId="0" xfId="66" applyFont="1"/>
    <xf numFmtId="49" fontId="62" fillId="0" borderId="0" xfId="102" applyNumberFormat="1" applyFont="1" applyAlignment="1">
      <alignment horizontal="right" vertical="center"/>
    </xf>
    <xf numFmtId="196" fontId="62" fillId="0" borderId="0" xfId="102" applyNumberFormat="1" applyFont="1" applyAlignment="1">
      <alignment vertical="center"/>
    </xf>
    <xf numFmtId="0" fontId="60" fillId="0" borderId="0" xfId="103" applyFont="1"/>
    <xf numFmtId="0" fontId="60" fillId="0" borderId="0" xfId="103" applyFont="1" applyAlignment="1">
      <alignment horizontal="center"/>
    </xf>
    <xf numFmtId="0" fontId="64" fillId="0" borderId="65" xfId="103" applyFont="1" applyBorder="1" applyAlignment="1">
      <alignment horizontal="right" vertical="center"/>
    </xf>
    <xf numFmtId="198" fontId="60" fillId="0" borderId="36" xfId="104" applyNumberFormat="1" applyFont="1" applyBorder="1" applyAlignment="1">
      <alignment vertical="center"/>
    </xf>
    <xf numFmtId="0" fontId="60" fillId="0" borderId="7" xfId="103" applyFont="1" applyBorder="1" applyAlignment="1">
      <alignment horizontal="left" vertical="center"/>
    </xf>
    <xf numFmtId="194" fontId="60" fillId="0" borderId="3" xfId="104" applyNumberFormat="1" applyFont="1" applyBorder="1" applyAlignment="1">
      <alignment horizontal="center" vertical="center"/>
    </xf>
    <xf numFmtId="0" fontId="62" fillId="0" borderId="3" xfId="103" applyFont="1" applyBorder="1" applyAlignment="1">
      <alignment vertical="center"/>
    </xf>
    <xf numFmtId="0" fontId="62" fillId="0" borderId="4" xfId="103" applyFont="1" applyBorder="1" applyAlignment="1">
      <alignment horizontal="right" vertical="center"/>
    </xf>
    <xf numFmtId="198" fontId="60" fillId="0" borderId="5" xfId="104" applyNumberFormat="1" applyFont="1" applyBorder="1" applyAlignment="1">
      <alignment vertical="center"/>
    </xf>
    <xf numFmtId="0" fontId="60" fillId="0" borderId="0" xfId="100" applyFont="1" applyAlignment="1">
      <alignment horizontal="center" vertical="center"/>
    </xf>
    <xf numFmtId="9" fontId="60" fillId="0" borderId="3" xfId="104" applyNumberFormat="1" applyFont="1" applyBorder="1" applyAlignment="1">
      <alignment horizontal="center" vertical="center"/>
    </xf>
    <xf numFmtId="198" fontId="60" fillId="0" borderId="3" xfId="104" applyNumberFormat="1" applyFont="1" applyBorder="1" applyAlignment="1">
      <alignment vertical="center"/>
    </xf>
    <xf numFmtId="0" fontId="60" fillId="0" borderId="4" xfId="103" applyFont="1" applyBorder="1" applyAlignment="1">
      <alignment vertical="center"/>
    </xf>
    <xf numFmtId="0" fontId="62" fillId="0" borderId="7" xfId="103" applyFont="1" applyBorder="1" applyAlignment="1">
      <alignment horizontal="left" vertical="center"/>
    </xf>
    <xf numFmtId="198" fontId="62" fillId="0" borderId="5" xfId="104" applyNumberFormat="1" applyFont="1" applyBorder="1" applyAlignment="1">
      <alignment vertical="center"/>
    </xf>
    <xf numFmtId="0" fontId="60" fillId="0" borderId="7" xfId="103" applyFont="1" applyBorder="1" applyAlignment="1">
      <alignment horizontal="justify" vertical="center" wrapText="1"/>
    </xf>
    <xf numFmtId="0" fontId="60" fillId="0" borderId="1" xfId="104" applyNumberFormat="1" applyFont="1" applyBorder="1" applyAlignment="1">
      <alignment horizontal="center" vertical="center"/>
    </xf>
    <xf numFmtId="198" fontId="60" fillId="0" borderId="1" xfId="104" applyNumberFormat="1" applyFont="1" applyBorder="1" applyAlignment="1">
      <alignment horizontal="center" vertical="center"/>
    </xf>
    <xf numFmtId="0" fontId="64" fillId="0" borderId="4" xfId="103" applyFont="1" applyBorder="1" applyAlignment="1">
      <alignment horizontal="center" vertical="center"/>
    </xf>
    <xf numFmtId="0" fontId="60" fillId="0" borderId="7" xfId="103" applyFont="1" applyBorder="1" applyAlignment="1">
      <alignment horizontal="left" vertical="center" wrapText="1"/>
    </xf>
    <xf numFmtId="0" fontId="60" fillId="0" borderId="4" xfId="103" applyFont="1" applyBorder="1" applyAlignment="1">
      <alignment horizontal="right" vertical="center"/>
    </xf>
    <xf numFmtId="0" fontId="60" fillId="0" borderId="2" xfId="103" applyFont="1" applyBorder="1" applyAlignment="1">
      <alignment horizontal="center" vertical="center" wrapText="1"/>
    </xf>
    <xf numFmtId="0" fontId="62" fillId="0" borderId="7" xfId="103" applyFont="1" applyBorder="1" applyAlignment="1">
      <alignment horizontal="left" vertical="center" wrapText="1"/>
    </xf>
    <xf numFmtId="0" fontId="62" fillId="0" borderId="66" xfId="103" applyFont="1" applyBorder="1" applyAlignment="1">
      <alignment horizontal="left" vertical="center"/>
    </xf>
    <xf numFmtId="9" fontId="60" fillId="0" borderId="74" xfId="104" applyNumberFormat="1" applyFont="1" applyBorder="1" applyAlignment="1">
      <alignment horizontal="center" vertical="center"/>
    </xf>
    <xf numFmtId="198" fontId="62" fillId="0" borderId="74" xfId="104" applyNumberFormat="1" applyFont="1" applyBorder="1" applyAlignment="1">
      <alignment vertical="center"/>
    </xf>
    <xf numFmtId="0" fontId="60" fillId="0" borderId="67" xfId="103" applyFont="1" applyBorder="1" applyAlignment="1">
      <alignment vertical="center"/>
    </xf>
    <xf numFmtId="2" fontId="60" fillId="0" borderId="0" xfId="103" applyNumberFormat="1" applyFont="1"/>
    <xf numFmtId="198" fontId="60" fillId="0" borderId="0" xfId="104" applyNumberFormat="1" applyFont="1"/>
    <xf numFmtId="39" fontId="62" fillId="0" borderId="0" xfId="104" applyNumberFormat="1" applyFont="1" applyAlignment="1">
      <alignment vertical="center"/>
    </xf>
    <xf numFmtId="0" fontId="62" fillId="0" borderId="38" xfId="32" applyFont="1" applyBorder="1" applyAlignment="1">
      <alignment vertical="center"/>
    </xf>
    <xf numFmtId="0" fontId="60" fillId="0" borderId="65" xfId="32" applyFont="1" applyBorder="1" applyAlignment="1">
      <alignment vertical="center"/>
    </xf>
    <xf numFmtId="0" fontId="60" fillId="0" borderId="80" xfId="32" applyFont="1" applyBorder="1" applyAlignment="1">
      <alignment vertical="center"/>
    </xf>
    <xf numFmtId="199" fontId="60" fillId="0" borderId="89" xfId="66" applyNumberFormat="1" applyFont="1" applyBorder="1"/>
    <xf numFmtId="196" fontId="62" fillId="4" borderId="71" xfId="105" applyNumberFormat="1" applyFont="1" applyFill="1" applyBorder="1" applyAlignment="1">
      <alignment horizontal="center" vertical="center"/>
    </xf>
    <xf numFmtId="201" fontId="60" fillId="0" borderId="89" xfId="66" applyNumberFormat="1" applyFont="1" applyBorder="1"/>
    <xf numFmtId="196" fontId="62" fillId="4" borderId="1" xfId="105" applyNumberFormat="1" applyFont="1" applyFill="1" applyBorder="1" applyAlignment="1">
      <alignment horizontal="center" vertical="center"/>
    </xf>
    <xf numFmtId="0" fontId="65" fillId="0" borderId="0" xfId="66" applyFont="1"/>
    <xf numFmtId="0" fontId="60" fillId="0" borderId="93" xfId="66" applyFont="1" applyBorder="1"/>
    <xf numFmtId="0" fontId="60" fillId="0" borderId="94" xfId="12" applyFont="1" applyBorder="1"/>
    <xf numFmtId="0" fontId="60" fillId="0" borderId="94" xfId="12" applyFont="1" applyBorder="1" applyAlignment="1">
      <alignment horizontal="center"/>
    </xf>
    <xf numFmtId="202" fontId="60" fillId="0" borderId="94" xfId="1" applyNumberFormat="1" applyFont="1" applyBorder="1"/>
    <xf numFmtId="0" fontId="60" fillId="0" borderId="95" xfId="12" applyFont="1" applyBorder="1"/>
    <xf numFmtId="0" fontId="61" fillId="0" borderId="0" xfId="12" applyFont="1" applyAlignment="1">
      <alignment horizontal="center"/>
    </xf>
    <xf numFmtId="0" fontId="24" fillId="5" borderId="6" xfId="11" applyFont="1" applyFill="1" applyBorder="1" applyAlignment="1">
      <alignment horizontal="center" vertical="center" wrapText="1"/>
    </xf>
    <xf numFmtId="0" fontId="24" fillId="5" borderId="1" xfId="11" applyFont="1" applyFill="1" applyBorder="1" applyAlignment="1">
      <alignment horizontal="center" vertical="center" wrapText="1"/>
    </xf>
    <xf numFmtId="0" fontId="34" fillId="5" borderId="1" xfId="11" applyFont="1" applyFill="1" applyBorder="1" applyAlignment="1">
      <alignment horizontal="center" vertical="center" wrapText="1"/>
    </xf>
    <xf numFmtId="3" fontId="24" fillId="5" borderId="1" xfId="11" applyNumberFormat="1" applyFont="1" applyFill="1" applyBorder="1" applyAlignment="1">
      <alignment horizontal="center" vertical="center" wrapText="1"/>
    </xf>
    <xf numFmtId="173" fontId="24" fillId="5" borderId="5" xfId="11" applyNumberFormat="1" applyFont="1" applyFill="1" applyBorder="1" applyAlignment="1">
      <alignment horizontal="center" vertical="center" wrapText="1"/>
    </xf>
    <xf numFmtId="0" fontId="24" fillId="5" borderId="1" xfId="11" applyFont="1" applyFill="1" applyBorder="1" applyAlignment="1">
      <alignment horizontal="left" vertical="center" wrapText="1"/>
    </xf>
    <xf numFmtId="0" fontId="24" fillId="5" borderId="15" xfId="11" applyFont="1" applyFill="1" applyBorder="1" applyAlignment="1">
      <alignment horizontal="center" vertical="center" wrapText="1"/>
    </xf>
    <xf numFmtId="0" fontId="35" fillId="5" borderId="6" xfId="55" applyFont="1" applyFill="1" applyBorder="1" applyAlignment="1">
      <alignment horizontal="center" vertical="center" wrapText="1"/>
    </xf>
    <xf numFmtId="0" fontId="17" fillId="5" borderId="1" xfId="32" applyFill="1" applyBorder="1" applyAlignment="1">
      <alignment vertical="center" wrapText="1"/>
    </xf>
    <xf numFmtId="0" fontId="35" fillId="5" borderId="15" xfId="32" applyFont="1" applyFill="1" applyBorder="1" applyAlignment="1">
      <alignment horizontal="center" vertical="center"/>
    </xf>
    <xf numFmtId="0" fontId="17" fillId="5" borderId="1" xfId="32" applyFill="1" applyBorder="1" applyAlignment="1">
      <alignment horizontal="center" vertical="center"/>
    </xf>
    <xf numFmtId="4" fontId="35" fillId="5" borderId="15" xfId="32" applyNumberFormat="1" applyFont="1" applyFill="1" applyBorder="1" applyAlignment="1">
      <alignment horizontal="center" vertical="center"/>
    </xf>
    <xf numFmtId="3" fontId="35" fillId="5" borderId="5" xfId="32" applyNumberFormat="1" applyFont="1" applyFill="1" applyBorder="1" applyAlignment="1">
      <alignment horizontal="right" vertical="center"/>
    </xf>
    <xf numFmtId="42" fontId="35" fillId="5" borderId="15" xfId="38" applyFont="1" applyFill="1" applyBorder="1" applyAlignment="1">
      <alignment horizontal="center" vertical="center"/>
    </xf>
    <xf numFmtId="3" fontId="35" fillId="5" borderId="15" xfId="32" applyNumberFormat="1" applyFont="1" applyFill="1" applyBorder="1" applyAlignment="1">
      <alignment horizontal="center" vertical="center"/>
    </xf>
    <xf numFmtId="0" fontId="24" fillId="0" borderId="1" xfId="32" applyFont="1" applyBorder="1" applyAlignment="1">
      <alignment horizontal="left" vertical="center" wrapText="1"/>
    </xf>
    <xf numFmtId="0" fontId="18" fillId="5" borderId="0" xfId="15" applyFill="1" applyAlignment="1">
      <alignment vertical="center"/>
    </xf>
    <xf numFmtId="0" fontId="24" fillId="5" borderId="1" xfId="32" applyFont="1" applyFill="1" applyBorder="1" applyAlignment="1">
      <alignment horizontal="left" vertical="center" wrapText="1"/>
    </xf>
    <xf numFmtId="0" fontId="18" fillId="5" borderId="0" xfId="15" applyFill="1" applyAlignment="1">
      <alignment horizontal="left" vertical="center"/>
    </xf>
    <xf numFmtId="42" fontId="43" fillId="5" borderId="0" xfId="38" applyFont="1" applyFill="1" applyAlignment="1">
      <alignment vertical="center"/>
    </xf>
    <xf numFmtId="174" fontId="18" fillId="5" borderId="0" xfId="5" applyNumberFormat="1" applyFont="1" applyFill="1" applyAlignment="1">
      <alignment vertical="center"/>
    </xf>
    <xf numFmtId="0" fontId="17" fillId="5" borderId="6" xfId="93" applyFont="1" applyFill="1" applyBorder="1" applyAlignment="1">
      <alignment horizontal="justify" vertical="center" wrapText="1"/>
    </xf>
    <xf numFmtId="0" fontId="17" fillId="5" borderId="1" xfId="93" applyFont="1" applyFill="1" applyBorder="1" applyAlignment="1">
      <alignment horizontal="center" vertical="center" wrapText="1"/>
    </xf>
    <xf numFmtId="42" fontId="17" fillId="5" borderId="1" xfId="49" applyFill="1" applyBorder="1" applyAlignment="1">
      <alignment vertical="center"/>
    </xf>
    <xf numFmtId="42" fontId="17" fillId="5" borderId="0" xfId="49" applyFill="1" applyAlignment="1">
      <alignment vertical="center"/>
    </xf>
    <xf numFmtId="0" fontId="45" fillId="5" borderId="1" xfId="93" applyFont="1" applyFill="1" applyBorder="1" applyAlignment="1">
      <alignment horizontal="center" vertical="center" wrapText="1"/>
    </xf>
    <xf numFmtId="42" fontId="17" fillId="5" borderId="1" xfId="49" applyFill="1" applyBorder="1" applyAlignment="1">
      <alignment horizontal="right" vertical="center"/>
    </xf>
    <xf numFmtId="0" fontId="28" fillId="5" borderId="11" xfId="94" applyFont="1" applyFill="1" applyBorder="1" applyAlignment="1">
      <alignment vertical="center" wrapText="1"/>
    </xf>
    <xf numFmtId="0" fontId="28" fillId="5" borderId="1" xfId="94" applyFont="1" applyFill="1" applyBorder="1" applyAlignment="1">
      <alignment horizontal="center" vertical="center"/>
    </xf>
    <xf numFmtId="0" fontId="28" fillId="5" borderId="6" xfId="94" applyFont="1" applyFill="1" applyBorder="1" applyAlignment="1">
      <alignment vertical="center" wrapText="1"/>
    </xf>
    <xf numFmtId="0" fontId="17" fillId="5" borderId="6" xfId="98" applyFont="1" applyFill="1" applyBorder="1" applyAlignment="1">
      <alignment vertical="center" wrapText="1"/>
    </xf>
    <xf numFmtId="0" fontId="17" fillId="5" borderId="1" xfId="98" applyFont="1" applyFill="1" applyBorder="1" applyAlignment="1">
      <alignment horizontal="center" vertical="center"/>
    </xf>
    <xf numFmtId="0" fontId="17" fillId="5" borderId="3" xfId="93" applyFont="1" applyFill="1" applyBorder="1" applyAlignment="1">
      <alignment horizontal="center" vertical="center" wrapText="1"/>
    </xf>
    <xf numFmtId="42" fontId="17" fillId="5" borderId="1" xfId="49" applyFill="1" applyBorder="1" applyAlignment="1">
      <alignment horizontal="justify" vertical="center" wrapText="1"/>
    </xf>
    <xf numFmtId="0" fontId="17" fillId="5" borderId="37" xfId="93" applyFont="1" applyFill="1" applyBorder="1" applyAlignment="1">
      <alignment horizontal="justify" vertical="center" wrapText="1"/>
    </xf>
    <xf numFmtId="0" fontId="17" fillId="5" borderId="83" xfId="93" applyFont="1" applyFill="1" applyBorder="1" applyAlignment="1">
      <alignment horizontal="center" vertical="center" wrapText="1"/>
    </xf>
    <xf numFmtId="0" fontId="17" fillId="5" borderId="15" xfId="93" applyFont="1" applyFill="1" applyBorder="1" applyAlignment="1">
      <alignment horizontal="center" vertical="center" wrapText="1"/>
    </xf>
    <xf numFmtId="42" fontId="17" fillId="5" borderId="15" xfId="49" applyFill="1" applyBorder="1" applyAlignment="1">
      <alignment horizontal="justify" vertical="center" wrapText="1"/>
    </xf>
    <xf numFmtId="42" fontId="28" fillId="5" borderId="15" xfId="49" applyFont="1" applyFill="1" applyBorder="1" applyAlignment="1">
      <alignment vertical="center"/>
    </xf>
    <xf numFmtId="42" fontId="17" fillId="5" borderId="1" xfId="49" applyFill="1" applyBorder="1" applyAlignment="1">
      <alignment horizontal="center" vertical="center"/>
    </xf>
    <xf numFmtId="0" fontId="0" fillId="5" borderId="6" xfId="93" applyFont="1" applyFill="1" applyBorder="1" applyAlignment="1">
      <alignment horizontal="justify" vertical="center" wrapText="1"/>
    </xf>
    <xf numFmtId="0" fontId="58" fillId="5" borderId="1" xfId="93" applyFont="1" applyFill="1" applyBorder="1" applyAlignment="1">
      <alignment horizontal="center" vertical="center" wrapText="1"/>
    </xf>
    <xf numFmtId="0" fontId="17" fillId="5" borderId="6" xfId="93" applyFont="1" applyFill="1" applyBorder="1" applyAlignment="1">
      <alignment horizontal="left" vertical="center" wrapText="1"/>
    </xf>
    <xf numFmtId="42" fontId="17" fillId="5" borderId="1" xfId="49" applyFill="1" applyBorder="1" applyAlignment="1">
      <alignment horizontal="left" vertical="center" wrapText="1"/>
    </xf>
    <xf numFmtId="41" fontId="17" fillId="5" borderId="1" xfId="95" applyFont="1" applyFill="1" applyBorder="1" applyAlignment="1">
      <alignment horizontal="center" vertical="center"/>
    </xf>
    <xf numFmtId="192" fontId="58" fillId="5" borderId="1" xfId="95" applyNumberFormat="1" applyFont="1" applyFill="1" applyBorder="1" applyAlignment="1">
      <alignment horizontal="center" vertical="center"/>
    </xf>
    <xf numFmtId="0" fontId="62" fillId="17" borderId="11" xfId="32" applyFont="1" applyFill="1" applyBorder="1" applyAlignment="1">
      <alignment vertical="center"/>
    </xf>
    <xf numFmtId="0" fontId="62" fillId="17" borderId="0" xfId="32" applyFont="1" applyFill="1" applyAlignment="1">
      <alignment vertical="center"/>
    </xf>
    <xf numFmtId="0" fontId="62" fillId="17" borderId="10" xfId="32" applyFont="1" applyFill="1" applyBorder="1" applyAlignment="1">
      <alignment vertical="center"/>
    </xf>
    <xf numFmtId="10" fontId="60" fillId="5" borderId="5" xfId="21" applyNumberFormat="1" applyFont="1" applyFill="1" applyBorder="1" applyAlignment="1">
      <alignment horizontal="center" vertical="center"/>
    </xf>
    <xf numFmtId="42" fontId="61" fillId="0" borderId="0" xfId="38" applyFont="1"/>
    <xf numFmtId="44" fontId="62" fillId="0" borderId="0" xfId="32" applyNumberFormat="1" applyFont="1" applyAlignment="1">
      <alignment vertical="center"/>
    </xf>
    <xf numFmtId="167" fontId="60" fillId="0" borderId="1" xfId="48" applyFont="1" applyBorder="1" applyAlignment="1">
      <alignment horizontal="right" vertical="center" wrapText="1"/>
    </xf>
    <xf numFmtId="167" fontId="60" fillId="0" borderId="1" xfId="48" quotePrefix="1" applyFont="1" applyBorder="1" applyAlignment="1">
      <alignment horizontal="right" vertical="center" wrapText="1"/>
    </xf>
    <xf numFmtId="42" fontId="60" fillId="0" borderId="1" xfId="38" applyFont="1" applyBorder="1" applyAlignment="1">
      <alignment horizontal="center" vertical="center"/>
    </xf>
    <xf numFmtId="183" fontId="60" fillId="0" borderId="1" xfId="38" applyNumberFormat="1" applyFont="1" applyBorder="1" applyAlignment="1">
      <alignment horizontal="center" vertical="center"/>
    </xf>
    <xf numFmtId="0" fontId="60" fillId="0" borderId="1" xfId="101" applyFont="1" applyBorder="1" applyAlignment="1">
      <alignment horizontal="center" vertical="center" wrapText="1"/>
    </xf>
    <xf numFmtId="3" fontId="60" fillId="0" borderId="1" xfId="100" applyNumberFormat="1" applyFont="1" applyBorder="1" applyAlignment="1">
      <alignment horizontal="center" vertical="center"/>
    </xf>
    <xf numFmtId="3" fontId="60" fillId="0" borderId="1" xfId="32" applyNumberFormat="1" applyFont="1" applyBorder="1" applyAlignment="1">
      <alignment horizontal="left" vertical="center" wrapText="1"/>
    </xf>
    <xf numFmtId="3" fontId="60" fillId="0" borderId="1" xfId="32" applyNumberFormat="1" applyFont="1" applyBorder="1" applyAlignment="1">
      <alignment horizontal="center" vertical="center"/>
    </xf>
    <xf numFmtId="42" fontId="62" fillId="0" borderId="1" xfId="38" applyFont="1" applyBorder="1" applyAlignment="1">
      <alignment horizontal="center" vertical="center"/>
    </xf>
    <xf numFmtId="0" fontId="62" fillId="17" borderId="20" xfId="32" applyFont="1" applyFill="1" applyBorder="1" applyAlignment="1">
      <alignment vertical="center"/>
    </xf>
    <xf numFmtId="0" fontId="62" fillId="17" borderId="13" xfId="32" applyFont="1" applyFill="1" applyBorder="1" applyAlignment="1">
      <alignment vertical="center"/>
    </xf>
    <xf numFmtId="0" fontId="62" fillId="17" borderId="21" xfId="32" applyFont="1" applyFill="1" applyBorder="1" applyAlignment="1">
      <alignment vertical="center"/>
    </xf>
    <xf numFmtId="49" fontId="35" fillId="0" borderId="1" xfId="18" applyNumberFormat="1" applyFont="1" applyBorder="1" applyAlignment="1">
      <alignment horizontal="center" vertical="center"/>
    </xf>
    <xf numFmtId="0" fontId="60" fillId="0" borderId="34" xfId="32" applyFont="1" applyBorder="1" applyAlignment="1">
      <alignment horizontal="center" vertical="center"/>
    </xf>
    <xf numFmtId="49" fontId="35" fillId="0" borderId="35" xfId="18" applyNumberFormat="1" applyFont="1" applyBorder="1" applyAlignment="1">
      <alignment horizontal="center" vertical="center"/>
    </xf>
    <xf numFmtId="3" fontId="35" fillId="0" borderId="35" xfId="18" applyNumberFormat="1" applyFont="1" applyBorder="1" applyAlignment="1">
      <alignment horizontal="justify" vertical="center"/>
    </xf>
    <xf numFmtId="3" fontId="60" fillId="0" borderId="35" xfId="100" applyNumberFormat="1" applyFont="1" applyBorder="1" applyAlignment="1">
      <alignment horizontal="center" vertical="center"/>
    </xf>
    <xf numFmtId="4" fontId="60" fillId="0" borderId="35" xfId="37" applyNumberFormat="1" applyFont="1" applyBorder="1" applyAlignment="1">
      <alignment vertical="center" wrapText="1"/>
    </xf>
    <xf numFmtId="166" fontId="60" fillId="0" borderId="35" xfId="6" applyNumberFormat="1" applyFont="1" applyBorder="1" applyAlignment="1">
      <alignment horizontal="right" vertical="center" wrapText="1"/>
    </xf>
    <xf numFmtId="0" fontId="60" fillId="0" borderId="72" xfId="32" applyFont="1" applyBorder="1" applyAlignment="1">
      <alignment horizontal="center" vertical="center"/>
    </xf>
    <xf numFmtId="0" fontId="60" fillId="0" borderId="63" xfId="100" applyFont="1" applyBorder="1" applyAlignment="1">
      <alignment horizontal="center" vertical="center"/>
    </xf>
    <xf numFmtId="0" fontId="60" fillId="0" borderId="63" xfId="100" applyFont="1" applyBorder="1" applyAlignment="1">
      <alignment horizontal="left" vertical="center"/>
    </xf>
    <xf numFmtId="4" fontId="60" fillId="0" borderId="63" xfId="37" applyNumberFormat="1" applyFont="1" applyBorder="1" applyAlignment="1">
      <alignment vertical="center" wrapText="1"/>
    </xf>
    <xf numFmtId="166" fontId="60" fillId="0" borderId="63" xfId="6" applyNumberFormat="1" applyFont="1" applyBorder="1" applyAlignment="1">
      <alignment horizontal="right" vertical="center" wrapText="1"/>
    </xf>
    <xf numFmtId="0" fontId="35" fillId="0" borderId="1" xfId="18" applyFont="1" applyBorder="1" applyAlignment="1">
      <alignment horizontal="center" vertical="center"/>
    </xf>
    <xf numFmtId="4" fontId="60" fillId="0" borderId="77" xfId="37" applyNumberFormat="1" applyFont="1" applyBorder="1" applyAlignment="1">
      <alignment vertical="center" wrapText="1"/>
    </xf>
    <xf numFmtId="0" fontId="60" fillId="0" borderId="68" xfId="32" applyFont="1" applyBorder="1" applyAlignment="1">
      <alignment horizontal="center" vertical="center"/>
    </xf>
    <xf numFmtId="0" fontId="35" fillId="0" borderId="69" xfId="18" applyFont="1" applyBorder="1" applyAlignment="1">
      <alignment horizontal="center" vertical="center"/>
    </xf>
    <xf numFmtId="3" fontId="60" fillId="0" borderId="69" xfId="32" applyNumberFormat="1" applyFont="1" applyBorder="1" applyAlignment="1">
      <alignment horizontal="left" vertical="center" wrapText="1"/>
    </xf>
    <xf numFmtId="3" fontId="60" fillId="0" borderId="69" xfId="32" applyNumberFormat="1" applyFont="1" applyBorder="1" applyAlignment="1">
      <alignment horizontal="center" vertical="center"/>
    </xf>
    <xf numFmtId="4" fontId="60" fillId="0" borderId="69" xfId="37" applyNumberFormat="1" applyFont="1" applyBorder="1" applyAlignment="1">
      <alignment vertical="center" wrapText="1"/>
    </xf>
    <xf numFmtId="0" fontId="35" fillId="0" borderId="1" xfId="18" applyFont="1" applyBorder="1" applyAlignment="1">
      <alignment horizontal="center" vertical="center" wrapText="1"/>
    </xf>
    <xf numFmtId="0" fontId="35" fillId="0" borderId="35" xfId="18" applyFont="1" applyBorder="1" applyAlignment="1">
      <alignment horizontal="center" vertical="center"/>
    </xf>
    <xf numFmtId="3" fontId="60" fillId="0" borderId="35" xfId="32" applyNumberFormat="1" applyFont="1" applyBorder="1" applyAlignment="1">
      <alignment horizontal="left" vertical="center" wrapText="1"/>
    </xf>
    <xf numFmtId="3" fontId="60" fillId="0" borderId="35" xfId="32" applyNumberFormat="1" applyFont="1" applyBorder="1" applyAlignment="1">
      <alignment horizontal="center" vertical="center"/>
    </xf>
    <xf numFmtId="0" fontId="60" fillId="0" borderId="72" xfId="101" applyFont="1" applyBorder="1" applyAlignment="1">
      <alignment horizontal="center" vertical="center"/>
    </xf>
    <xf numFmtId="49" fontId="30" fillId="0" borderId="63" xfId="0" applyNumberFormat="1" applyFont="1" applyBorder="1" applyAlignment="1">
      <alignment horizontal="center" vertical="center"/>
    </xf>
    <xf numFmtId="3" fontId="60" fillId="0" borderId="63" xfId="32" applyNumberFormat="1" applyFont="1" applyBorder="1" applyAlignment="1">
      <alignment horizontal="left" vertical="center" wrapText="1"/>
    </xf>
    <xf numFmtId="3" fontId="60" fillId="0" borderId="63" xfId="32" applyNumberFormat="1" applyFont="1" applyBorder="1" applyAlignment="1">
      <alignment horizontal="center" vertical="center"/>
    </xf>
    <xf numFmtId="0" fontId="35" fillId="0" borderId="1" xfId="0" applyFont="1" applyBorder="1" applyAlignment="1">
      <alignment vertical="center" wrapText="1"/>
    </xf>
    <xf numFmtId="0" fontId="30" fillId="0" borderId="1" xfId="0" applyFont="1" applyBorder="1" applyAlignment="1">
      <alignment vertical="center" wrapText="1"/>
    </xf>
    <xf numFmtId="42" fontId="61" fillId="0" borderId="0" xfId="12" applyNumberFormat="1" applyFont="1"/>
    <xf numFmtId="165" fontId="60" fillId="0" borderId="36" xfId="6" applyNumberFormat="1" applyFont="1" applyBorder="1" applyAlignment="1">
      <alignment horizontal="right" vertical="center" wrapText="1"/>
    </xf>
    <xf numFmtId="165" fontId="60" fillId="0" borderId="5" xfId="6" applyNumberFormat="1" applyFont="1" applyBorder="1" applyAlignment="1">
      <alignment horizontal="right" vertical="center" wrapText="1"/>
    </xf>
    <xf numFmtId="165" fontId="62" fillId="0" borderId="64" xfId="6" applyNumberFormat="1" applyFont="1" applyBorder="1" applyAlignment="1">
      <alignment horizontal="right" vertical="center" wrapText="1"/>
    </xf>
    <xf numFmtId="165" fontId="60" fillId="0" borderId="70" xfId="6" applyNumberFormat="1" applyFont="1" applyBorder="1" applyAlignment="1">
      <alignment horizontal="right" vertical="center" wrapText="1"/>
    </xf>
    <xf numFmtId="165" fontId="62" fillId="0" borderId="73" xfId="37" applyNumberFormat="1" applyFont="1" applyBorder="1" applyAlignment="1">
      <alignment horizontal="right" vertical="center"/>
    </xf>
    <xf numFmtId="165" fontId="60" fillId="0" borderId="64" xfId="6" applyNumberFormat="1" applyFont="1" applyBorder="1" applyAlignment="1">
      <alignment horizontal="right" vertical="center" wrapText="1"/>
    </xf>
    <xf numFmtId="165" fontId="60" fillId="0" borderId="1" xfId="6" applyNumberFormat="1" applyFont="1" applyBorder="1" applyAlignment="1">
      <alignment horizontal="right" vertical="center" wrapText="1"/>
    </xf>
    <xf numFmtId="165" fontId="62" fillId="0" borderId="45" xfId="37" applyNumberFormat="1" applyFont="1" applyBorder="1" applyAlignment="1">
      <alignment horizontal="right" vertical="center"/>
    </xf>
    <xf numFmtId="165" fontId="62" fillId="17" borderId="44" xfId="32" applyNumberFormat="1" applyFont="1" applyFill="1" applyBorder="1" applyAlignment="1">
      <alignment vertical="center"/>
    </xf>
    <xf numFmtId="167" fontId="61" fillId="0" borderId="0" xfId="12" applyNumberFormat="1" applyFont="1"/>
    <xf numFmtId="166" fontId="62" fillId="17" borderId="44" xfId="32" applyNumberFormat="1" applyFont="1" applyFill="1" applyBorder="1" applyAlignment="1">
      <alignment vertical="center"/>
    </xf>
    <xf numFmtId="183" fontId="61" fillId="0" borderId="0" xfId="12" applyNumberFormat="1" applyFont="1"/>
    <xf numFmtId="183" fontId="66" fillId="0" borderId="0" xfId="12" applyNumberFormat="1" applyFont="1"/>
    <xf numFmtId="188" fontId="60" fillId="0" borderId="3" xfId="48" applyNumberFormat="1" applyFont="1" applyBorder="1" applyAlignment="1">
      <alignment vertical="center"/>
    </xf>
    <xf numFmtId="203" fontId="62" fillId="0" borderId="0" xfId="66" applyNumberFormat="1" applyFont="1"/>
    <xf numFmtId="183" fontId="35" fillId="0" borderId="1" xfId="38" applyNumberFormat="1" applyFont="1" applyBorder="1" applyAlignment="1" applyProtection="1">
      <alignment horizontal="right" vertical="center"/>
      <protection locked="0"/>
    </xf>
    <xf numFmtId="204" fontId="63" fillId="0" borderId="0" xfId="21" applyNumberFormat="1" applyFont="1"/>
    <xf numFmtId="173" fontId="63" fillId="0" borderId="0" xfId="66" applyNumberFormat="1" applyFont="1"/>
    <xf numFmtId="185" fontId="63" fillId="0" borderId="0" xfId="66" applyNumberFormat="1" applyFont="1"/>
    <xf numFmtId="205" fontId="63" fillId="0" borderId="0" xfId="66" applyNumberFormat="1" applyFont="1"/>
    <xf numFmtId="166" fontId="63" fillId="0" borderId="0" xfId="66" applyNumberFormat="1" applyFont="1"/>
    <xf numFmtId="183" fontId="60" fillId="0" borderId="1" xfId="38" applyNumberFormat="1" applyFont="1" applyFill="1" applyBorder="1" applyAlignment="1">
      <alignment horizontal="center" vertical="center"/>
    </xf>
    <xf numFmtId="166" fontId="60" fillId="0" borderId="69" xfId="6" applyNumberFormat="1" applyFont="1" applyFill="1" applyBorder="1" applyAlignment="1">
      <alignment horizontal="right" vertical="center" wrapText="1"/>
    </xf>
    <xf numFmtId="166" fontId="60" fillId="0" borderId="1" xfId="6" applyNumberFormat="1" applyFont="1" applyFill="1" applyBorder="1" applyAlignment="1">
      <alignment horizontal="right" vertical="center" wrapText="1"/>
    </xf>
    <xf numFmtId="166" fontId="60" fillId="0" borderId="63" xfId="6" applyNumberFormat="1" applyFont="1" applyFill="1" applyBorder="1" applyAlignment="1">
      <alignment horizontal="right" vertical="center" wrapText="1"/>
    </xf>
    <xf numFmtId="195" fontId="63" fillId="0" borderId="0" xfId="66" applyNumberFormat="1" applyFont="1"/>
    <xf numFmtId="44" fontId="35" fillId="0" borderId="0" xfId="0" applyNumberFormat="1" applyFont="1"/>
    <xf numFmtId="165" fontId="63" fillId="0" borderId="0" xfId="66" applyNumberFormat="1" applyFont="1"/>
    <xf numFmtId="183" fontId="24" fillId="18" borderId="64" xfId="38" applyNumberFormat="1" applyFont="1" applyFill="1" applyBorder="1" applyAlignment="1">
      <alignment horizontal="right" vertical="center" wrapText="1"/>
    </xf>
    <xf numFmtId="166" fontId="62" fillId="18" borderId="44" xfId="32" applyNumberFormat="1" applyFont="1" applyFill="1" applyBorder="1" applyAlignment="1">
      <alignment vertical="center"/>
    </xf>
    <xf numFmtId="0" fontId="35" fillId="0" borderId="18" xfId="0" applyFont="1" applyBorder="1" applyAlignment="1">
      <alignment horizontal="center" vertical="center"/>
    </xf>
    <xf numFmtId="183" fontId="24" fillId="0" borderId="69" xfId="38" applyNumberFormat="1" applyFont="1" applyBorder="1" applyAlignment="1">
      <alignment horizontal="left" vertical="center" wrapText="1"/>
    </xf>
    <xf numFmtId="42" fontId="35" fillId="5" borderId="1" xfId="38" applyFont="1" applyFill="1" applyBorder="1" applyAlignment="1" applyProtection="1">
      <alignment horizontal="right" vertical="center"/>
      <protection locked="0"/>
    </xf>
    <xf numFmtId="166" fontId="67" fillId="0" borderId="0" xfId="66" applyNumberFormat="1" applyFont="1"/>
    <xf numFmtId="10" fontId="68" fillId="5" borderId="5" xfId="21" applyNumberFormat="1" applyFont="1" applyFill="1" applyBorder="1" applyAlignment="1">
      <alignment horizontal="center" vertical="center"/>
    </xf>
    <xf numFmtId="194" fontId="17" fillId="0" borderId="1" xfId="56" applyNumberFormat="1" applyFont="1" applyBorder="1" applyAlignment="1">
      <alignment horizontal="center" vertical="center"/>
    </xf>
    <xf numFmtId="3" fontId="21" fillId="0" borderId="1" xfId="32" applyNumberFormat="1" applyFont="1" applyBorder="1" applyAlignment="1">
      <alignment horizontal="center" vertical="center"/>
    </xf>
    <xf numFmtId="4" fontId="21" fillId="0" borderId="1" xfId="32" applyNumberFormat="1" applyFont="1" applyBorder="1" applyAlignment="1">
      <alignment horizontal="center" vertical="center"/>
    </xf>
    <xf numFmtId="0" fontId="3" fillId="0" borderId="0" xfId="107"/>
    <xf numFmtId="0" fontId="70" fillId="0" borderId="0" xfId="107" applyFont="1" applyAlignment="1">
      <alignment horizontal="center" vertical="center" wrapText="1" readingOrder="1"/>
    </xf>
    <xf numFmtId="207" fontId="3" fillId="0" borderId="0" xfId="108" applyFont="1"/>
    <xf numFmtId="49" fontId="71" fillId="0" borderId="0" xfId="0" applyNumberFormat="1" applyFont="1" applyAlignment="1">
      <alignment horizontal="right" vertical="top" wrapText="1" readingOrder="1"/>
    </xf>
    <xf numFmtId="49" fontId="71" fillId="0" borderId="0" xfId="0" applyNumberFormat="1" applyFont="1" applyAlignment="1">
      <alignment horizontal="left" vertical="top" wrapText="1" readingOrder="1"/>
    </xf>
    <xf numFmtId="207" fontId="3" fillId="0" borderId="0" xfId="108" applyFont="1" applyAlignment="1">
      <alignment horizontal="center" vertical="center"/>
    </xf>
    <xf numFmtId="207" fontId="3" fillId="0" borderId="0" xfId="108" applyFont="1" applyAlignment="1">
      <alignment horizontal="right" vertical="center"/>
    </xf>
    <xf numFmtId="49" fontId="71" fillId="0" borderId="0" xfId="0" applyNumberFormat="1" applyFont="1" applyAlignment="1">
      <alignment horizontal="right" vertical="center" wrapText="1" readingOrder="1"/>
    </xf>
    <xf numFmtId="49" fontId="69" fillId="0" borderId="0" xfId="0" applyNumberFormat="1" applyFont="1" applyAlignment="1">
      <alignment horizontal="right" vertical="top" wrapText="1" readingOrder="1"/>
    </xf>
    <xf numFmtId="49" fontId="69" fillId="0" borderId="0" xfId="0" applyNumberFormat="1" applyFont="1" applyAlignment="1">
      <alignment horizontal="left" vertical="top" wrapText="1" readingOrder="1"/>
    </xf>
    <xf numFmtId="49" fontId="69" fillId="0" borderId="0" xfId="0" applyNumberFormat="1" applyFont="1" applyAlignment="1">
      <alignment horizontal="right" vertical="center" wrapText="1" readingOrder="1"/>
    </xf>
    <xf numFmtId="49" fontId="71" fillId="0" borderId="0" xfId="0" applyNumberFormat="1" applyFont="1" applyAlignment="1">
      <alignment vertical="top" wrapText="1" readingOrder="1"/>
    </xf>
    <xf numFmtId="207" fontId="2" fillId="0" borderId="0" xfId="108" applyFont="1" applyAlignment="1">
      <alignment horizontal="center" vertical="center"/>
    </xf>
    <xf numFmtId="0" fontId="60" fillId="0" borderId="0" xfId="12" applyFont="1" applyAlignment="1">
      <alignment horizontal="center" wrapText="1"/>
    </xf>
    <xf numFmtId="4" fontId="60" fillId="0" borderId="0" xfId="12" applyNumberFormat="1" applyFont="1"/>
    <xf numFmtId="203" fontId="60" fillId="0" borderId="0" xfId="12" applyNumberFormat="1" applyFont="1" applyAlignment="1">
      <alignment horizontal="right"/>
    </xf>
    <xf numFmtId="0" fontId="73" fillId="0" borderId="96" xfId="0" applyFont="1" applyBorder="1" applyAlignment="1">
      <alignment horizontal="left" vertical="center"/>
    </xf>
    <xf numFmtId="0" fontId="74" fillId="0" borderId="96" xfId="0" applyFont="1" applyBorder="1" applyAlignment="1">
      <alignment horizontal="left" vertical="center"/>
    </xf>
    <xf numFmtId="0" fontId="75" fillId="0" borderId="96" xfId="0" applyFont="1" applyBorder="1" applyAlignment="1">
      <alignment horizontal="left" vertical="center"/>
    </xf>
    <xf numFmtId="0" fontId="62" fillId="0" borderId="0" xfId="12" applyFont="1" applyAlignment="1">
      <alignment horizontal="center"/>
    </xf>
    <xf numFmtId="0" fontId="76" fillId="0" borderId="63" xfId="100" applyFont="1" applyBorder="1" applyAlignment="1">
      <alignment horizontal="center" vertical="center" wrapText="1"/>
    </xf>
    <xf numFmtId="0" fontId="62" fillId="3" borderId="42" xfId="32" applyFont="1" applyFill="1" applyBorder="1" applyAlignment="1">
      <alignment vertical="center"/>
    </xf>
    <xf numFmtId="0" fontId="62" fillId="3" borderId="43" xfId="32" applyFont="1" applyFill="1" applyBorder="1" applyAlignment="1">
      <alignment vertical="center"/>
    </xf>
    <xf numFmtId="0" fontId="62" fillId="3" borderId="43" xfId="32" applyFont="1" applyFill="1" applyBorder="1" applyAlignment="1">
      <alignment vertical="center" wrapText="1"/>
    </xf>
    <xf numFmtId="0" fontId="62" fillId="3" borderId="43" xfId="32" applyFont="1" applyFill="1" applyBorder="1" applyAlignment="1">
      <alignment horizontal="center" vertical="center"/>
    </xf>
    <xf numFmtId="4" fontId="62" fillId="3" borderId="43" xfId="32" applyNumberFormat="1" applyFont="1" applyFill="1" applyBorder="1" applyAlignment="1">
      <alignment vertical="center"/>
    </xf>
    <xf numFmtId="203" fontId="62" fillId="3" borderId="43" xfId="32" applyNumberFormat="1" applyFont="1" applyFill="1" applyBorder="1" applyAlignment="1">
      <alignment horizontal="right" vertical="center"/>
    </xf>
    <xf numFmtId="203" fontId="62" fillId="3" borderId="44" xfId="32" applyNumberFormat="1" applyFont="1" applyFill="1" applyBorder="1" applyAlignment="1">
      <alignment horizontal="right" vertical="center"/>
    </xf>
    <xf numFmtId="49" fontId="60" fillId="0" borderId="78" xfId="32" applyNumberFormat="1" applyFont="1" applyBorder="1" applyAlignment="1">
      <alignment horizontal="center" vertical="center"/>
    </xf>
    <xf numFmtId="49" fontId="60" fillId="0" borderId="77" xfId="33" applyNumberFormat="1" applyFont="1" applyBorder="1" applyAlignment="1">
      <alignment horizontal="center" vertical="center"/>
    </xf>
    <xf numFmtId="0" fontId="60" fillId="0" borderId="77" xfId="33" applyFont="1" applyBorder="1" applyAlignment="1">
      <alignment horizontal="center" vertical="center" wrapText="1"/>
    </xf>
    <xf numFmtId="0" fontId="60" fillId="0" borderId="77" xfId="33" applyFont="1" applyBorder="1" applyAlignment="1">
      <alignment horizontal="center" vertical="center"/>
    </xf>
    <xf numFmtId="3" fontId="60" fillId="0" borderId="77" xfId="33" applyNumberFormat="1" applyFont="1" applyBorder="1" applyAlignment="1">
      <alignment horizontal="left" vertical="center" wrapText="1"/>
    </xf>
    <xf numFmtId="3" fontId="60" fillId="0" borderId="77" xfId="33" applyNumberFormat="1" applyFont="1" applyBorder="1" applyAlignment="1">
      <alignment horizontal="center" vertical="center" wrapText="1"/>
    </xf>
    <xf numFmtId="1" fontId="60" fillId="0" borderId="77" xfId="37" applyNumberFormat="1" applyFont="1" applyFill="1" applyBorder="1" applyAlignment="1">
      <alignment vertical="center" wrapText="1"/>
    </xf>
    <xf numFmtId="203" fontId="60" fillId="0" borderId="77" xfId="49" applyNumberFormat="1" applyFont="1" applyFill="1" applyBorder="1" applyAlignment="1">
      <alignment horizontal="right" vertical="center"/>
    </xf>
    <xf numFmtId="203" fontId="60" fillId="0" borderId="71" xfId="6" applyNumberFormat="1" applyFont="1" applyBorder="1" applyAlignment="1">
      <alignment horizontal="right" vertical="center" wrapText="1"/>
    </xf>
    <xf numFmtId="0" fontId="60" fillId="0" borderId="63" xfId="32" applyFont="1" applyBorder="1" applyAlignment="1">
      <alignment horizontal="center" vertical="center"/>
    </xf>
    <xf numFmtId="0" fontId="60" fillId="0" borderId="63" xfId="32" applyFont="1" applyBorder="1" applyAlignment="1">
      <alignment horizontal="center" vertical="center" wrapText="1"/>
    </xf>
    <xf numFmtId="0" fontId="60" fillId="0" borderId="63" xfId="32" applyFont="1" applyBorder="1" applyAlignment="1">
      <alignment horizontal="left" vertical="center" wrapText="1"/>
    </xf>
    <xf numFmtId="0" fontId="62" fillId="0" borderId="63" xfId="32" applyFont="1" applyBorder="1" applyAlignment="1">
      <alignment horizontal="center" vertical="center"/>
    </xf>
    <xf numFmtId="4" fontId="60" fillId="0" borderId="63" xfId="37" applyNumberFormat="1" applyFont="1" applyBorder="1" applyAlignment="1">
      <alignment horizontal="center" vertical="center" wrapText="1"/>
    </xf>
    <xf numFmtId="1" fontId="60" fillId="0" borderId="63" xfId="6" applyNumberFormat="1" applyFont="1" applyBorder="1" applyAlignment="1">
      <alignment horizontal="right" vertical="center" wrapText="1"/>
    </xf>
    <xf numFmtId="203" fontId="60" fillId="0" borderId="63" xfId="32" applyNumberFormat="1" applyFont="1" applyBorder="1" applyAlignment="1">
      <alignment horizontal="right" vertical="center"/>
    </xf>
    <xf numFmtId="203" fontId="62" fillId="0" borderId="64" xfId="49" applyNumberFormat="1" applyFont="1" applyBorder="1" applyAlignment="1">
      <alignment horizontal="right" vertical="center"/>
    </xf>
    <xf numFmtId="1" fontId="62" fillId="3" borderId="43" xfId="32" applyNumberFormat="1" applyFont="1" applyFill="1" applyBorder="1" applyAlignment="1">
      <alignment vertical="center"/>
    </xf>
    <xf numFmtId="49" fontId="60" fillId="0" borderId="77" xfId="33" applyNumberFormat="1" applyFont="1" applyBorder="1" applyAlignment="1">
      <alignment horizontal="center" vertical="center" wrapText="1"/>
    </xf>
    <xf numFmtId="0" fontId="60" fillId="0" borderId="63" xfId="100" applyFont="1" applyBorder="1" applyAlignment="1">
      <alignment horizontal="center" vertical="center" wrapText="1"/>
    </xf>
    <xf numFmtId="0" fontId="62" fillId="0" borderId="63" xfId="100" applyFont="1" applyBorder="1" applyAlignment="1">
      <alignment horizontal="center" vertical="center"/>
    </xf>
    <xf numFmtId="1" fontId="60" fillId="0" borderId="63" xfId="37" applyNumberFormat="1" applyFont="1" applyBorder="1" applyAlignment="1">
      <alignment vertical="center" wrapText="1"/>
    </xf>
    <xf numFmtId="203" fontId="60" fillId="0" borderId="63" xfId="6" applyNumberFormat="1" applyFont="1" applyFill="1" applyBorder="1" applyAlignment="1">
      <alignment horizontal="right" vertical="center" wrapText="1"/>
    </xf>
    <xf numFmtId="203" fontId="62" fillId="0" borderId="64" xfId="6" applyNumberFormat="1" applyFont="1" applyBorder="1" applyAlignment="1">
      <alignment horizontal="right" vertical="center" wrapText="1"/>
    </xf>
    <xf numFmtId="3" fontId="60" fillId="0" borderId="16" xfId="33" applyNumberFormat="1" applyFont="1" applyBorder="1" applyAlignment="1">
      <alignment horizontal="center" vertical="center"/>
    </xf>
    <xf numFmtId="3" fontId="60" fillId="0" borderId="16" xfId="33" applyNumberFormat="1" applyFont="1" applyBorder="1" applyAlignment="1">
      <alignment horizontal="left" vertical="center" wrapText="1"/>
    </xf>
    <xf numFmtId="3" fontId="60" fillId="0" borderId="16" xfId="32" applyNumberFormat="1" applyFont="1" applyBorder="1" applyAlignment="1">
      <alignment horizontal="center" vertical="center"/>
    </xf>
    <xf numFmtId="203" fontId="60" fillId="0" borderId="16" xfId="6" applyNumberFormat="1" applyFont="1" applyFill="1" applyBorder="1" applyAlignment="1">
      <alignment horizontal="right" vertical="center" wrapText="1"/>
    </xf>
    <xf numFmtId="0" fontId="60" fillId="0" borderId="72" xfId="32" applyFont="1" applyBorder="1" applyAlignment="1">
      <alignment horizontal="left" vertical="center"/>
    </xf>
    <xf numFmtId="0" fontId="60" fillId="0" borderId="74" xfId="32" applyFont="1" applyBorder="1" applyAlignment="1">
      <alignment horizontal="center" vertical="center"/>
    </xf>
    <xf numFmtId="0" fontId="60" fillId="0" borderId="74" xfId="32" applyFont="1" applyBorder="1" applyAlignment="1">
      <alignment horizontal="center" vertical="center" wrapText="1"/>
    </xf>
    <xf numFmtId="0" fontId="62" fillId="0" borderId="74" xfId="32" applyFont="1" applyBorder="1" applyAlignment="1">
      <alignment horizontal="center" vertical="center" wrapText="1"/>
    </xf>
    <xf numFmtId="203" fontId="60" fillId="0" borderId="67" xfId="6" applyNumberFormat="1" applyFont="1" applyFill="1" applyBorder="1" applyAlignment="1">
      <alignment horizontal="right" vertical="center" wrapText="1"/>
    </xf>
    <xf numFmtId="203" fontId="62" fillId="0" borderId="64" xfId="37" applyNumberFormat="1" applyFont="1" applyBorder="1" applyAlignment="1">
      <alignment horizontal="right" vertical="center"/>
    </xf>
    <xf numFmtId="0" fontId="62" fillId="3" borderId="69" xfId="0" applyFont="1" applyFill="1" applyBorder="1" applyAlignment="1">
      <alignment vertical="center" wrapText="1"/>
    </xf>
    <xf numFmtId="0" fontId="62" fillId="3" borderId="38" xfId="32" applyFont="1" applyFill="1" applyBorder="1" applyAlignment="1">
      <alignment vertical="center"/>
    </xf>
    <xf numFmtId="0" fontId="62" fillId="3" borderId="39" xfId="32" applyFont="1" applyFill="1" applyBorder="1" applyAlignment="1">
      <alignment vertical="center"/>
    </xf>
    <xf numFmtId="0" fontId="62" fillId="3" borderId="39" xfId="32" applyFont="1" applyFill="1" applyBorder="1" applyAlignment="1">
      <alignment vertical="center" wrapText="1"/>
    </xf>
    <xf numFmtId="0" fontId="62" fillId="3" borderId="35" xfId="0" applyFont="1" applyFill="1" applyBorder="1" applyAlignment="1">
      <alignment vertical="center" wrapText="1"/>
    </xf>
    <xf numFmtId="0" fontId="62" fillId="3" borderId="39" xfId="32" applyFont="1" applyFill="1" applyBorder="1" applyAlignment="1">
      <alignment horizontal="center" vertical="center"/>
    </xf>
    <xf numFmtId="1" fontId="62" fillId="3" borderId="39" xfId="32" applyNumberFormat="1" applyFont="1" applyFill="1" applyBorder="1" applyAlignment="1">
      <alignment vertical="center"/>
    </xf>
    <xf numFmtId="203" fontId="62" fillId="3" borderId="39" xfId="32" applyNumberFormat="1" applyFont="1" applyFill="1" applyBorder="1" applyAlignment="1">
      <alignment horizontal="right" vertical="center"/>
    </xf>
    <xf numFmtId="203" fontId="62" fillId="3" borderId="40" xfId="32" applyNumberFormat="1" applyFont="1" applyFill="1" applyBorder="1" applyAlignment="1">
      <alignment horizontal="right" vertical="center"/>
    </xf>
    <xf numFmtId="0" fontId="60" fillId="0" borderId="11" xfId="32" applyFont="1" applyBorder="1" applyAlignment="1">
      <alignment horizontal="center" vertical="center"/>
    </xf>
    <xf numFmtId="49" fontId="77" fillId="0" borderId="14" xfId="33" applyNumberFormat="1" applyFont="1" applyBorder="1" applyAlignment="1">
      <alignment horizontal="center" vertical="center"/>
    </xf>
    <xf numFmtId="49" fontId="77" fillId="4" borderId="1" xfId="33" applyNumberFormat="1" applyFont="1" applyFill="1" applyBorder="1" applyAlignment="1">
      <alignment horizontal="center" vertical="center" wrapText="1"/>
    </xf>
    <xf numFmtId="49" fontId="77" fillId="0" borderId="1" xfId="33" applyNumberFormat="1" applyFont="1" applyBorder="1" applyAlignment="1">
      <alignment horizontal="center" vertical="center"/>
    </xf>
    <xf numFmtId="3" fontId="77" fillId="4" borderId="92" xfId="33" applyNumberFormat="1" applyFont="1" applyFill="1" applyBorder="1" applyAlignment="1">
      <alignment horizontal="justify" vertical="center" wrapText="1"/>
    </xf>
    <xf numFmtId="3" fontId="77" fillId="4" borderId="16" xfId="33" applyNumberFormat="1" applyFont="1" applyFill="1" applyBorder="1" applyAlignment="1">
      <alignment horizontal="center" vertical="center"/>
    </xf>
    <xf numFmtId="203" fontId="60" fillId="0" borderId="1" xfId="6" applyNumberFormat="1" applyFont="1" applyFill="1" applyBorder="1" applyAlignment="1">
      <alignment horizontal="right" vertical="center" wrapText="1"/>
    </xf>
    <xf numFmtId="49" fontId="77" fillId="0" borderId="2" xfId="33" applyNumberFormat="1" applyFont="1" applyBorder="1" applyAlignment="1">
      <alignment horizontal="center" vertical="center"/>
    </xf>
    <xf numFmtId="3" fontId="77" fillId="4" borderId="4" xfId="33" applyNumberFormat="1" applyFont="1" applyFill="1" applyBorder="1" applyAlignment="1">
      <alignment horizontal="justify" vertical="center" wrapText="1"/>
    </xf>
    <xf numFmtId="3" fontId="77" fillId="4" borderId="1" xfId="33" applyNumberFormat="1" applyFont="1" applyFill="1" applyBorder="1" applyAlignment="1">
      <alignment horizontal="center" vertical="center"/>
    </xf>
    <xf numFmtId="0" fontId="62" fillId="3" borderId="7" xfId="32" applyFont="1" applyFill="1" applyBorder="1" applyAlignment="1">
      <alignment vertical="center"/>
    </xf>
    <xf numFmtId="0" fontId="62" fillId="3" borderId="3" xfId="32" applyFont="1" applyFill="1" applyBorder="1" applyAlignment="1">
      <alignment vertical="center"/>
    </xf>
    <xf numFmtId="0" fontId="62" fillId="3" borderId="1" xfId="32" applyFont="1" applyFill="1" applyBorder="1" applyAlignment="1">
      <alignment vertical="center" wrapText="1"/>
    </xf>
    <xf numFmtId="0" fontId="62" fillId="3" borderId="1" xfId="32" applyFont="1" applyFill="1" applyBorder="1" applyAlignment="1">
      <alignment vertical="center"/>
    </xf>
    <xf numFmtId="0" fontId="62" fillId="3" borderId="4" xfId="0" applyFont="1" applyFill="1" applyBorder="1" applyAlignment="1">
      <alignment vertical="center" wrapText="1"/>
    </xf>
    <xf numFmtId="0" fontId="62" fillId="3" borderId="3" xfId="32" applyFont="1" applyFill="1" applyBorder="1" applyAlignment="1">
      <alignment horizontal="center" vertical="center"/>
    </xf>
    <xf numFmtId="1" fontId="62" fillId="3" borderId="3" xfId="32" applyNumberFormat="1" applyFont="1" applyFill="1" applyBorder="1" applyAlignment="1">
      <alignment vertical="center"/>
    </xf>
    <xf numFmtId="203" fontId="62" fillId="3" borderId="3" xfId="32" applyNumberFormat="1" applyFont="1" applyFill="1" applyBorder="1" applyAlignment="1">
      <alignment horizontal="right" vertical="center"/>
    </xf>
    <xf numFmtId="203" fontId="62" fillId="3" borderId="8" xfId="32" applyNumberFormat="1" applyFont="1" applyFill="1" applyBorder="1" applyAlignment="1">
      <alignment horizontal="right" vertical="center"/>
    </xf>
    <xf numFmtId="0" fontId="60" fillId="0" borderId="37" xfId="32" applyFont="1" applyBorder="1" applyAlignment="1">
      <alignment horizontal="center" vertical="center"/>
    </xf>
    <xf numFmtId="49" fontId="77" fillId="0" borderId="76" xfId="33" applyNumberFormat="1" applyFont="1" applyBorder="1" applyAlignment="1">
      <alignment horizontal="center" vertical="center"/>
    </xf>
    <xf numFmtId="3" fontId="77" fillId="4" borderId="82" xfId="33" applyNumberFormat="1" applyFont="1" applyFill="1" applyBorder="1" applyAlignment="1">
      <alignment horizontal="justify" vertical="center" wrapText="1"/>
    </xf>
    <xf numFmtId="3" fontId="77" fillId="4" borderId="15" xfId="33" applyNumberFormat="1" applyFont="1" applyFill="1" applyBorder="1" applyAlignment="1">
      <alignment horizontal="center" vertical="center"/>
    </xf>
    <xf numFmtId="0" fontId="60" fillId="0" borderId="37" xfId="32" applyFont="1" applyBorder="1" applyAlignment="1">
      <alignment horizontal="left" vertical="center"/>
    </xf>
    <xf numFmtId="0" fontId="60" fillId="0" borderId="83" xfId="32" applyFont="1" applyBorder="1" applyAlignment="1">
      <alignment horizontal="center" vertical="center"/>
    </xf>
    <xf numFmtId="0" fontId="60" fillId="0" borderId="15" xfId="32" applyFont="1" applyBorder="1" applyAlignment="1">
      <alignment horizontal="center" vertical="center" wrapText="1"/>
    </xf>
    <xf numFmtId="0" fontId="60" fillId="0" borderId="15" xfId="32" applyFont="1" applyBorder="1" applyAlignment="1">
      <alignment horizontal="center" vertical="center"/>
    </xf>
    <xf numFmtId="0" fontId="62" fillId="0" borderId="83" xfId="32" applyFont="1" applyBorder="1" applyAlignment="1">
      <alignment horizontal="center" vertical="center" wrapText="1"/>
    </xf>
    <xf numFmtId="1" fontId="60" fillId="0" borderId="15" xfId="37" applyNumberFormat="1" applyFont="1" applyBorder="1" applyAlignment="1">
      <alignment vertical="center" wrapText="1"/>
    </xf>
    <xf numFmtId="203" fontId="60" fillId="0" borderId="82" xfId="6" applyNumberFormat="1" applyFont="1" applyFill="1" applyBorder="1" applyAlignment="1">
      <alignment horizontal="right" vertical="center" wrapText="1"/>
    </xf>
    <xf numFmtId="203" fontId="62" fillId="0" borderId="9" xfId="37" applyNumberFormat="1" applyFont="1" applyBorder="1" applyAlignment="1">
      <alignment horizontal="right" vertical="center"/>
    </xf>
    <xf numFmtId="0" fontId="62" fillId="3" borderId="69" xfId="32" applyFont="1" applyFill="1" applyBorder="1" applyAlignment="1">
      <alignment vertical="center" wrapText="1"/>
    </xf>
    <xf numFmtId="0" fontId="62" fillId="3" borderId="69" xfId="32" applyFont="1" applyFill="1" applyBorder="1" applyAlignment="1">
      <alignment vertical="center"/>
    </xf>
    <xf numFmtId="0" fontId="62" fillId="3" borderId="17" xfId="32" applyFont="1" applyFill="1" applyBorder="1" applyAlignment="1">
      <alignment vertical="center"/>
    </xf>
    <xf numFmtId="0" fontId="62" fillId="3" borderId="18" xfId="32" applyFont="1" applyFill="1" applyBorder="1" applyAlignment="1">
      <alignment vertical="center"/>
    </xf>
    <xf numFmtId="0" fontId="62" fillId="3" borderId="25" xfId="32" applyFont="1" applyFill="1" applyBorder="1" applyAlignment="1">
      <alignment vertical="center" wrapText="1"/>
    </xf>
    <xf numFmtId="0" fontId="62" fillId="3" borderId="25" xfId="32" applyFont="1" applyFill="1" applyBorder="1" applyAlignment="1">
      <alignment vertical="center"/>
    </xf>
    <xf numFmtId="0" fontId="62" fillId="3" borderId="18" xfId="32" applyFont="1" applyFill="1" applyBorder="1" applyAlignment="1">
      <alignment horizontal="center" vertical="center"/>
    </xf>
    <xf numFmtId="1" fontId="62" fillId="3" borderId="18" xfId="32" applyNumberFormat="1" applyFont="1" applyFill="1" applyBorder="1" applyAlignment="1">
      <alignment vertical="center"/>
    </xf>
    <xf numFmtId="203" fontId="62" fillId="3" borderId="18" xfId="32" applyNumberFormat="1" applyFont="1" applyFill="1" applyBorder="1" applyAlignment="1">
      <alignment horizontal="right" vertical="center"/>
    </xf>
    <xf numFmtId="203" fontId="62" fillId="3" borderId="19" xfId="32" applyNumberFormat="1" applyFont="1" applyFill="1" applyBorder="1" applyAlignment="1">
      <alignment horizontal="right" vertical="center"/>
    </xf>
    <xf numFmtId="49" fontId="60" fillId="0" borderId="79" xfId="33" applyNumberFormat="1" applyFont="1" applyBorder="1" applyAlignment="1">
      <alignment horizontal="center" vertical="center"/>
    </xf>
    <xf numFmtId="3" fontId="60" fillId="0" borderId="81" xfId="32" applyNumberFormat="1" applyFont="1" applyBorder="1" applyAlignment="1">
      <alignment horizontal="left" vertical="center" wrapText="1"/>
    </xf>
    <xf numFmtId="3" fontId="60" fillId="0" borderId="77" xfId="32" applyNumberFormat="1" applyFont="1" applyBorder="1" applyAlignment="1">
      <alignment horizontal="center" vertical="center"/>
    </xf>
    <xf numFmtId="203" fontId="60" fillId="0" borderId="77" xfId="6" applyNumberFormat="1" applyFont="1" applyFill="1" applyBorder="1" applyAlignment="1">
      <alignment horizontal="right" vertical="center" wrapText="1"/>
    </xf>
    <xf numFmtId="49" fontId="60" fillId="0" borderId="2" xfId="33" applyNumberFormat="1" applyFont="1" applyBorder="1" applyAlignment="1">
      <alignment horizontal="center" vertical="center"/>
    </xf>
    <xf numFmtId="0" fontId="60" fillId="0" borderId="1" xfId="33" applyFont="1" applyBorder="1" applyAlignment="1">
      <alignment horizontal="center" vertical="center" wrapText="1"/>
    </xf>
    <xf numFmtId="0" fontId="60" fillId="0" borderId="1" xfId="33" applyFont="1" applyBorder="1" applyAlignment="1">
      <alignment horizontal="center" vertical="center"/>
    </xf>
    <xf numFmtId="3" fontId="60" fillId="0" borderId="4" xfId="32" applyNumberFormat="1" applyFont="1" applyBorder="1" applyAlignment="1">
      <alignment horizontal="left" vertical="center" wrapText="1"/>
    </xf>
    <xf numFmtId="1" fontId="60" fillId="0" borderId="1" xfId="37" applyNumberFormat="1" applyFont="1" applyFill="1" applyBorder="1" applyAlignment="1">
      <alignment vertical="center" wrapText="1"/>
    </xf>
    <xf numFmtId="203" fontId="60" fillId="0" borderId="5" xfId="6" applyNumberFormat="1" applyFont="1" applyBorder="1" applyAlignment="1">
      <alignment horizontal="right" vertical="center" wrapText="1"/>
    </xf>
    <xf numFmtId="49" fontId="60" fillId="0" borderId="76" xfId="33" applyNumberFormat="1" applyFont="1" applyBorder="1" applyAlignment="1">
      <alignment horizontal="center" vertical="center"/>
    </xf>
    <xf numFmtId="0" fontId="60" fillId="0" borderId="15" xfId="33" applyFont="1" applyBorder="1" applyAlignment="1">
      <alignment horizontal="center" vertical="center" wrapText="1"/>
    </xf>
    <xf numFmtId="0" fontId="60" fillId="0" borderId="15" xfId="33" applyFont="1" applyBorder="1" applyAlignment="1">
      <alignment horizontal="center" vertical="center"/>
    </xf>
    <xf numFmtId="3" fontId="60" fillId="0" borderId="82" xfId="32" applyNumberFormat="1" applyFont="1" applyBorder="1" applyAlignment="1">
      <alignment horizontal="left" vertical="center" wrapText="1"/>
    </xf>
    <xf numFmtId="3" fontId="60" fillId="0" borderId="15" xfId="32" applyNumberFormat="1" applyFont="1" applyBorder="1" applyAlignment="1">
      <alignment horizontal="center" vertical="center"/>
    </xf>
    <xf numFmtId="203" fontId="60" fillId="0" borderId="15" xfId="6" applyNumberFormat="1" applyFont="1" applyFill="1" applyBorder="1" applyAlignment="1">
      <alignment horizontal="right" vertical="center" wrapText="1"/>
    </xf>
    <xf numFmtId="203" fontId="60" fillId="0" borderId="9" xfId="6" applyNumberFormat="1" applyFont="1" applyBorder="1" applyAlignment="1">
      <alignment horizontal="right" vertical="center" wrapText="1"/>
    </xf>
    <xf numFmtId="0" fontId="62" fillId="3" borderId="35" xfId="32" applyFont="1" applyFill="1" applyBorder="1" applyAlignment="1">
      <alignment vertical="center" wrapText="1"/>
    </xf>
    <xf numFmtId="0" fontId="62" fillId="3" borderId="35" xfId="32" applyFont="1" applyFill="1" applyBorder="1" applyAlignment="1">
      <alignment vertical="center"/>
    </xf>
    <xf numFmtId="0" fontId="60" fillId="0" borderId="24" xfId="32" applyFont="1" applyBorder="1" applyAlignment="1">
      <alignment horizontal="left" vertical="center"/>
    </xf>
    <xf numFmtId="0" fontId="62" fillId="0" borderId="18" xfId="32" applyFont="1" applyBorder="1" applyAlignment="1">
      <alignment horizontal="center" vertical="center" wrapText="1"/>
    </xf>
    <xf numFmtId="1" fontId="60" fillId="0" borderId="25" xfId="37" applyNumberFormat="1" applyFont="1" applyFill="1" applyBorder="1" applyAlignment="1">
      <alignment vertical="center" wrapText="1"/>
    </xf>
    <xf numFmtId="203" fontId="60" fillId="0" borderId="90" xfId="6" applyNumberFormat="1" applyFont="1" applyBorder="1" applyAlignment="1">
      <alignment horizontal="right" vertical="center" wrapText="1"/>
    </xf>
    <xf numFmtId="203" fontId="62" fillId="0" borderId="45" xfId="37" applyNumberFormat="1" applyFont="1" applyBorder="1" applyAlignment="1">
      <alignment horizontal="right" vertical="center"/>
    </xf>
    <xf numFmtId="1" fontId="62" fillId="3" borderId="43" xfId="32" applyNumberFormat="1" applyFont="1" applyFill="1" applyBorder="1" applyAlignment="1">
      <alignment horizontal="center" vertical="center"/>
    </xf>
    <xf numFmtId="0" fontId="62" fillId="3" borderId="97" xfId="32" applyFont="1" applyFill="1" applyBorder="1" applyAlignment="1">
      <alignment vertical="center"/>
    </xf>
    <xf numFmtId="0" fontId="62" fillId="3" borderId="98" xfId="32" applyFont="1" applyFill="1" applyBorder="1" applyAlignment="1">
      <alignment vertical="center"/>
    </xf>
    <xf numFmtId="0" fontId="62" fillId="3" borderId="77" xfId="32" applyFont="1" applyFill="1" applyBorder="1" applyAlignment="1">
      <alignment vertical="center" wrapText="1"/>
    </xf>
    <xf numFmtId="0" fontId="62" fillId="3" borderId="77" xfId="32" applyFont="1" applyFill="1" applyBorder="1" applyAlignment="1">
      <alignment vertical="center"/>
    </xf>
    <xf numFmtId="0" fontId="62" fillId="3" borderId="98" xfId="32" applyFont="1" applyFill="1" applyBorder="1" applyAlignment="1">
      <alignment horizontal="center" vertical="center"/>
    </xf>
    <xf numFmtId="1" fontId="62" fillId="3" borderId="98" xfId="32" applyNumberFormat="1" applyFont="1" applyFill="1" applyBorder="1" applyAlignment="1">
      <alignment vertical="center"/>
    </xf>
    <xf numFmtId="203" fontId="62" fillId="3" borderId="98" xfId="32" applyNumberFormat="1" applyFont="1" applyFill="1" applyBorder="1" applyAlignment="1">
      <alignment horizontal="right" vertical="center"/>
    </xf>
    <xf numFmtId="203" fontId="62" fillId="3" borderId="99" xfId="32" applyNumberFormat="1" applyFont="1" applyFill="1" applyBorder="1" applyAlignment="1">
      <alignment horizontal="right" vertical="center"/>
    </xf>
    <xf numFmtId="3" fontId="77" fillId="0" borderId="79" xfId="0" applyNumberFormat="1" applyFont="1" applyBorder="1" applyAlignment="1">
      <alignment horizontal="center" vertical="center"/>
    </xf>
    <xf numFmtId="0" fontId="77" fillId="0" borderId="1" xfId="0" applyFont="1" applyBorder="1" applyAlignment="1">
      <alignment horizontal="center" vertical="center"/>
    </xf>
    <xf numFmtId="4" fontId="60" fillId="0" borderId="81" xfId="0" applyNumberFormat="1" applyFont="1" applyBorder="1" applyAlignment="1">
      <alignment vertical="center" wrapText="1"/>
    </xf>
    <xf numFmtId="3" fontId="60" fillId="0" borderId="77" xfId="33" applyNumberFormat="1" applyFont="1" applyBorder="1" applyAlignment="1">
      <alignment horizontal="center" vertical="center"/>
    </xf>
    <xf numFmtId="0" fontId="60" fillId="0" borderId="91" xfId="32" applyFont="1" applyBorder="1" applyAlignment="1">
      <alignment horizontal="center" vertical="center"/>
    </xf>
    <xf numFmtId="3" fontId="77" fillId="0" borderId="14" xfId="0" applyNumberFormat="1" applyFont="1" applyBorder="1" applyAlignment="1">
      <alignment horizontal="center" vertical="center"/>
    </xf>
    <xf numFmtId="203" fontId="60" fillId="0" borderId="82" xfId="6" applyNumberFormat="1" applyFont="1" applyBorder="1" applyAlignment="1">
      <alignment horizontal="right" vertical="center" wrapText="1"/>
    </xf>
    <xf numFmtId="49" fontId="77" fillId="0" borderId="79" xfId="0" applyNumberFormat="1" applyFont="1" applyBorder="1" applyAlignment="1">
      <alignment horizontal="center" vertical="center"/>
    </xf>
    <xf numFmtId="0" fontId="77" fillId="0" borderId="77" xfId="0" applyFont="1" applyBorder="1" applyAlignment="1">
      <alignment horizontal="center" vertical="center"/>
    </xf>
    <xf numFmtId="3" fontId="60" fillId="0" borderId="81" xfId="0" applyNumberFormat="1" applyFont="1" applyBorder="1" applyAlignment="1">
      <alignment vertical="center" wrapText="1"/>
    </xf>
    <xf numFmtId="3" fontId="60" fillId="0" borderId="77" xfId="0" applyNumberFormat="1" applyFont="1" applyBorder="1" applyAlignment="1">
      <alignment horizontal="center" vertical="center" wrapText="1"/>
    </xf>
    <xf numFmtId="1" fontId="60" fillId="0" borderId="77" xfId="0" applyNumberFormat="1" applyFont="1" applyBorder="1" applyAlignment="1">
      <alignment vertical="center" wrapText="1"/>
    </xf>
    <xf numFmtId="1" fontId="60" fillId="0" borderId="15" xfId="37" applyNumberFormat="1" applyFont="1" applyFill="1" applyBorder="1" applyAlignment="1">
      <alignment vertical="center" wrapText="1"/>
    </xf>
    <xf numFmtId="1" fontId="60" fillId="0" borderId="16" xfId="37" applyNumberFormat="1" applyFont="1" applyFill="1" applyBorder="1" applyAlignment="1">
      <alignment vertical="center" wrapText="1"/>
    </xf>
    <xf numFmtId="203" fontId="60" fillId="0" borderId="67" xfId="6" applyNumberFormat="1" applyFont="1" applyBorder="1" applyAlignment="1">
      <alignment horizontal="right" vertical="center" wrapText="1"/>
    </xf>
    <xf numFmtId="203" fontId="62" fillId="5" borderId="44" xfId="32" applyNumberFormat="1" applyFont="1" applyFill="1" applyBorder="1" applyAlignment="1">
      <alignment horizontal="right" vertical="center"/>
    </xf>
    <xf numFmtId="49" fontId="62" fillId="0" borderId="0" xfId="102" applyNumberFormat="1" applyFont="1" applyAlignment="1">
      <alignment horizontal="right" vertical="center" wrapText="1"/>
    </xf>
    <xf numFmtId="49" fontId="62" fillId="0" borderId="0" xfId="102" applyNumberFormat="1" applyFont="1" applyAlignment="1">
      <alignment horizontal="center" vertical="center"/>
    </xf>
    <xf numFmtId="4" fontId="62" fillId="0" borderId="0" xfId="102" applyNumberFormat="1" applyFont="1" applyAlignment="1">
      <alignment horizontal="right" vertical="center"/>
    </xf>
    <xf numFmtId="203" fontId="62" fillId="0" borderId="0" xfId="102" applyNumberFormat="1" applyFont="1" applyAlignment="1">
      <alignment horizontal="right" vertical="center"/>
    </xf>
    <xf numFmtId="0" fontId="60" fillId="0" borderId="0" xfId="103" applyFont="1" applyAlignment="1">
      <alignment wrapText="1"/>
    </xf>
    <xf numFmtId="0" fontId="60" fillId="0" borderId="0" xfId="100" applyFont="1" applyAlignment="1">
      <alignment horizontal="center" vertical="center" wrapText="1"/>
    </xf>
    <xf numFmtId="0" fontId="62" fillId="0" borderId="89" xfId="103" applyFont="1" applyBorder="1" applyAlignment="1">
      <alignment vertical="center"/>
    </xf>
    <xf numFmtId="0" fontId="62" fillId="0" borderId="6" xfId="103" applyFont="1" applyBorder="1" applyAlignment="1">
      <alignment horizontal="left" vertical="center" wrapText="1"/>
    </xf>
    <xf numFmtId="9" fontId="78" fillId="0" borderId="1" xfId="104" applyNumberFormat="1" applyFont="1" applyBorder="1" applyAlignment="1">
      <alignment horizontal="center" vertical="center"/>
    </xf>
    <xf numFmtId="4" fontId="60" fillId="0" borderId="1" xfId="104" applyNumberFormat="1" applyFont="1" applyBorder="1" applyAlignment="1">
      <alignment vertical="center"/>
    </xf>
    <xf numFmtId="203" fontId="60" fillId="0" borderId="1" xfId="103" applyNumberFormat="1" applyFont="1" applyBorder="1" applyAlignment="1">
      <alignment horizontal="right" vertical="center"/>
    </xf>
    <xf numFmtId="203" fontId="62" fillId="0" borderId="5" xfId="104" applyNumberFormat="1" applyFont="1" applyBorder="1" applyAlignment="1">
      <alignment horizontal="right" vertical="center"/>
    </xf>
    <xf numFmtId="0" fontId="62" fillId="5" borderId="6" xfId="103" applyFont="1" applyFill="1" applyBorder="1" applyAlignment="1">
      <alignment horizontal="left" wrapText="1"/>
    </xf>
    <xf numFmtId="9" fontId="78" fillId="5" borderId="1" xfId="104" applyNumberFormat="1" applyFont="1" applyFill="1" applyBorder="1" applyAlignment="1">
      <alignment horizontal="center" vertical="center"/>
    </xf>
    <xf numFmtId="172" fontId="60" fillId="5" borderId="1" xfId="72" applyNumberFormat="1" applyFont="1" applyFill="1" applyBorder="1" applyAlignment="1">
      <alignment vertical="center"/>
    </xf>
    <xf numFmtId="203" fontId="60" fillId="5" borderId="1" xfId="103" applyNumberFormat="1" applyFont="1" applyFill="1" applyBorder="1" applyAlignment="1">
      <alignment horizontal="right" vertical="center"/>
    </xf>
    <xf numFmtId="203" fontId="62" fillId="5" borderId="5" xfId="104" applyNumberFormat="1" applyFont="1" applyFill="1" applyBorder="1" applyAlignment="1">
      <alignment horizontal="right" vertical="center"/>
    </xf>
    <xf numFmtId="172" fontId="60" fillId="0" borderId="1" xfId="72" applyNumberFormat="1" applyFont="1" applyBorder="1" applyAlignment="1">
      <alignment vertical="center"/>
    </xf>
    <xf numFmtId="0" fontId="62" fillId="0" borderId="72" xfId="103" applyFont="1" applyBorder="1" applyAlignment="1">
      <alignment horizontal="left" vertical="center" wrapText="1"/>
    </xf>
    <xf numFmtId="9" fontId="60" fillId="0" borderId="63" xfId="104" applyNumberFormat="1" applyFont="1" applyBorder="1" applyAlignment="1">
      <alignment horizontal="center" vertical="center"/>
    </xf>
    <xf numFmtId="4" fontId="60" fillId="0" borderId="63" xfId="72" applyNumberFormat="1" applyFont="1" applyBorder="1" applyAlignment="1">
      <alignment vertical="center"/>
    </xf>
    <xf numFmtId="203" fontId="60" fillId="0" borderId="63" xfId="103" applyNumberFormat="1" applyFont="1" applyBorder="1" applyAlignment="1">
      <alignment horizontal="right" vertical="center"/>
    </xf>
    <xf numFmtId="203" fontId="62" fillId="0" borderId="64" xfId="104" applyNumberFormat="1" applyFont="1" applyBorder="1" applyAlignment="1">
      <alignment horizontal="right" vertical="center"/>
    </xf>
    <xf numFmtId="0" fontId="62" fillId="0" borderId="20" xfId="103" applyFont="1" applyBorder="1" applyAlignment="1">
      <alignment horizontal="left" vertical="center"/>
    </xf>
    <xf numFmtId="9" fontId="60" fillId="0" borderId="13" xfId="104" applyNumberFormat="1" applyFont="1" applyBorder="1" applyAlignment="1">
      <alignment horizontal="center" vertical="center"/>
    </xf>
    <xf numFmtId="4" fontId="60" fillId="0" borderId="13" xfId="72" applyNumberFormat="1" applyFont="1" applyBorder="1" applyAlignment="1">
      <alignment vertical="center"/>
    </xf>
    <xf numFmtId="208" fontId="60" fillId="0" borderId="100" xfId="103" applyNumberFormat="1" applyFont="1" applyBorder="1" applyAlignment="1">
      <alignment horizontal="right" vertical="center"/>
    </xf>
    <xf numFmtId="0" fontId="62" fillId="0" borderId="42" xfId="103" applyFont="1" applyBorder="1" applyAlignment="1">
      <alignment horizontal="left" vertical="center"/>
    </xf>
    <xf numFmtId="9" fontId="60" fillId="0" borderId="43" xfId="104" applyNumberFormat="1" applyFont="1" applyBorder="1" applyAlignment="1">
      <alignment horizontal="center" vertical="center"/>
    </xf>
    <xf numFmtId="4" fontId="62" fillId="0" borderId="43" xfId="104" applyNumberFormat="1" applyFont="1" applyBorder="1" applyAlignment="1">
      <alignment vertical="center"/>
    </xf>
    <xf numFmtId="203" fontId="60" fillId="0" borderId="75" xfId="103" applyNumberFormat="1" applyFont="1" applyBorder="1" applyAlignment="1">
      <alignment horizontal="right" vertical="center"/>
    </xf>
    <xf numFmtId="0" fontId="60" fillId="0" borderId="0" xfId="103" applyFont="1" applyAlignment="1">
      <alignment horizontal="center" wrapText="1"/>
    </xf>
    <xf numFmtId="4" fontId="60" fillId="0" borderId="0" xfId="103" applyNumberFormat="1" applyFont="1"/>
    <xf numFmtId="203" fontId="60" fillId="0" borderId="0" xfId="104" applyNumberFormat="1" applyFont="1" applyAlignment="1">
      <alignment horizontal="right"/>
    </xf>
    <xf numFmtId="203" fontId="62" fillId="0" borderId="0" xfId="104" applyNumberFormat="1" applyFont="1" applyAlignment="1">
      <alignment horizontal="right" vertical="center"/>
    </xf>
    <xf numFmtId="203" fontId="62" fillId="4" borderId="71" xfId="105" applyNumberFormat="1" applyFont="1" applyFill="1" applyBorder="1" applyAlignment="1">
      <alignment horizontal="center" vertical="center"/>
    </xf>
    <xf numFmtId="203" fontId="62" fillId="0" borderId="1" xfId="105" applyNumberFormat="1" applyFont="1" applyFill="1" applyBorder="1" applyAlignment="1">
      <alignment horizontal="right" vertical="center"/>
    </xf>
    <xf numFmtId="10" fontId="60" fillId="0" borderId="5" xfId="21" applyNumberFormat="1" applyFont="1" applyFill="1" applyBorder="1" applyAlignment="1">
      <alignment horizontal="center" vertical="center"/>
    </xf>
    <xf numFmtId="0" fontId="62" fillId="0" borderId="0" xfId="109" applyFont="1" applyAlignment="1">
      <alignment vertical="center" wrapText="1"/>
    </xf>
    <xf numFmtId="0" fontId="60" fillId="0" borderId="0" xfId="109" applyFont="1" applyAlignment="1">
      <alignment vertical="center" wrapText="1"/>
    </xf>
    <xf numFmtId="0" fontId="60" fillId="0" borderId="0" xfId="109" applyFont="1" applyAlignment="1">
      <alignment horizontal="center" vertical="center" wrapText="1"/>
    </xf>
    <xf numFmtId="0" fontId="60" fillId="0" borderId="0" xfId="109" applyFont="1" applyAlignment="1">
      <alignment horizontal="left" vertical="center" wrapText="1"/>
    </xf>
    <xf numFmtId="0" fontId="62" fillId="0" borderId="0" xfId="109" applyFont="1" applyAlignment="1">
      <alignment horizontal="left" vertical="center"/>
    </xf>
    <xf numFmtId="0" fontId="60" fillId="0" borderId="94" xfId="12" applyFont="1" applyBorder="1" applyAlignment="1">
      <alignment horizontal="center" wrapText="1"/>
    </xf>
    <xf numFmtId="4" fontId="60" fillId="0" borderId="94" xfId="12" applyNumberFormat="1" applyFont="1" applyBorder="1"/>
    <xf numFmtId="203" fontId="60" fillId="0" borderId="94" xfId="12" applyNumberFormat="1" applyFont="1" applyBorder="1" applyAlignment="1">
      <alignment horizontal="right"/>
    </xf>
    <xf numFmtId="0" fontId="79" fillId="0" borderId="0" xfId="110" applyAlignment="1">
      <alignment horizontal="left" vertical="top"/>
    </xf>
    <xf numFmtId="0" fontId="80" fillId="19" borderId="101" xfId="110" applyFont="1" applyFill="1" applyBorder="1" applyAlignment="1">
      <alignment horizontal="center" vertical="top" wrapText="1"/>
    </xf>
    <xf numFmtId="0" fontId="79" fillId="19" borderId="101" xfId="110" applyFill="1" applyBorder="1" applyAlignment="1">
      <alignment horizontal="left" vertical="top" wrapText="1" indent="1"/>
    </xf>
    <xf numFmtId="0" fontId="80" fillId="19" borderId="101" xfId="110" applyFont="1" applyFill="1" applyBorder="1" applyAlignment="1">
      <alignment horizontal="left" vertical="top" wrapText="1" indent="4"/>
    </xf>
    <xf numFmtId="0" fontId="80" fillId="19" borderId="101" xfId="110" applyFont="1" applyFill="1" applyBorder="1" applyAlignment="1">
      <alignment horizontal="left" vertical="top" wrapText="1" indent="5"/>
    </xf>
    <xf numFmtId="0" fontId="80" fillId="19" borderId="101" xfId="110" applyFont="1" applyFill="1" applyBorder="1" applyAlignment="1">
      <alignment horizontal="left" vertical="top" wrapText="1"/>
    </xf>
    <xf numFmtId="0" fontId="82" fillId="0" borderId="101" xfId="110" applyFont="1" applyBorder="1" applyAlignment="1">
      <alignment horizontal="left" vertical="center" wrapText="1"/>
    </xf>
    <xf numFmtId="2" fontId="84" fillId="0" borderId="101" xfId="110" applyNumberFormat="1" applyFont="1" applyBorder="1" applyAlignment="1">
      <alignment horizontal="right" vertical="center" indent="2" shrinkToFit="1"/>
    </xf>
    <xf numFmtId="0" fontId="83" fillId="0" borderId="101" xfId="110" applyFont="1" applyBorder="1" applyAlignment="1">
      <alignment horizontal="left" vertical="top" wrapText="1"/>
    </xf>
    <xf numFmtId="0" fontId="82" fillId="0" borderId="101" xfId="110" applyFont="1" applyBorder="1" applyAlignment="1">
      <alignment horizontal="left" vertical="top" wrapText="1"/>
    </xf>
    <xf numFmtId="2" fontId="84" fillId="0" borderId="101" xfId="110" applyNumberFormat="1" applyFont="1" applyBorder="1" applyAlignment="1">
      <alignment horizontal="right" vertical="top" indent="2" shrinkToFit="1"/>
    </xf>
    <xf numFmtId="0" fontId="79" fillId="0" borderId="101" xfId="110" applyBorder="1" applyAlignment="1">
      <alignment horizontal="left" vertical="top" wrapText="1"/>
    </xf>
    <xf numFmtId="0" fontId="85" fillId="0" borderId="101" xfId="110" applyFont="1" applyBorder="1" applyAlignment="1">
      <alignment horizontal="left" vertical="top" wrapText="1"/>
    </xf>
    <xf numFmtId="0" fontId="79" fillId="0" borderId="101" xfId="110" applyBorder="1" applyAlignment="1">
      <alignment horizontal="left" wrapText="1"/>
    </xf>
    <xf numFmtId="0" fontId="79" fillId="0" borderId="101" xfId="110" applyBorder="1" applyAlignment="1">
      <alignment horizontal="left" vertical="center" wrapText="1"/>
    </xf>
    <xf numFmtId="0" fontId="86" fillId="20" borderId="101" xfId="110" applyFont="1" applyFill="1" applyBorder="1" applyAlignment="1">
      <alignment horizontal="left" vertical="top" wrapText="1"/>
    </xf>
    <xf numFmtId="9" fontId="17" fillId="0" borderId="1" xfId="32" applyNumberFormat="1" applyBorder="1" applyAlignment="1">
      <alignment horizontal="center" vertical="center"/>
    </xf>
    <xf numFmtId="0" fontId="44" fillId="0" borderId="1" xfId="32" applyFont="1" applyBorder="1" applyAlignment="1">
      <alignment horizontal="center" vertical="center"/>
    </xf>
    <xf numFmtId="210" fontId="17" fillId="0" borderId="6" xfId="32" applyNumberFormat="1" applyBorder="1" applyAlignment="1">
      <alignment horizontal="center" vertical="center"/>
    </xf>
    <xf numFmtId="2" fontId="17" fillId="0" borderId="6" xfId="32" applyNumberFormat="1" applyBorder="1" applyAlignment="1">
      <alignment horizontal="center" vertical="center"/>
    </xf>
    <xf numFmtId="3" fontId="21" fillId="0" borderId="0" xfId="55" applyNumberFormat="1" applyFont="1" applyAlignment="1">
      <alignment horizontal="center" vertical="center" wrapText="1"/>
    </xf>
    <xf numFmtId="0" fontId="21" fillId="0" borderId="0" xfId="50" applyFont="1" applyAlignment="1">
      <alignment horizontal="center" vertical="center" wrapText="1"/>
    </xf>
    <xf numFmtId="3" fontId="21" fillId="6" borderId="5" xfId="32" applyNumberFormat="1" applyFont="1" applyFill="1" applyBorder="1" applyAlignment="1">
      <alignment horizontal="center" vertical="center"/>
    </xf>
    <xf numFmtId="3" fontId="21" fillId="6" borderId="1" xfId="32" applyNumberFormat="1" applyFont="1" applyFill="1" applyBorder="1" applyAlignment="1">
      <alignment horizontal="center" vertical="center"/>
    </xf>
    <xf numFmtId="4" fontId="21" fillId="6" borderId="1" xfId="32" applyNumberFormat="1" applyFont="1" applyFill="1" applyBorder="1" applyAlignment="1">
      <alignment horizontal="center" vertical="center"/>
    </xf>
    <xf numFmtId="0" fontId="17" fillId="12" borderId="6" xfId="32" applyFill="1" applyBorder="1" applyAlignment="1">
      <alignment horizontal="center" vertical="center"/>
    </xf>
    <xf numFmtId="0" fontId="17" fillId="12" borderId="1" xfId="32" applyFill="1" applyBorder="1" applyAlignment="1">
      <alignment horizontal="left" vertical="center" wrapText="1"/>
    </xf>
    <xf numFmtId="0" fontId="17" fillId="12" borderId="1" xfId="32" applyFill="1" applyBorder="1" applyAlignment="1">
      <alignment horizontal="center" vertical="center"/>
    </xf>
    <xf numFmtId="0" fontId="21" fillId="12" borderId="1" xfId="32" applyFont="1" applyFill="1" applyBorder="1" applyAlignment="1">
      <alignment horizontal="center" vertical="center" wrapText="1"/>
    </xf>
    <xf numFmtId="3" fontId="21" fillId="12" borderId="1" xfId="32" applyNumberFormat="1" applyFont="1" applyFill="1" applyBorder="1" applyAlignment="1">
      <alignment horizontal="center" vertical="center"/>
    </xf>
    <xf numFmtId="4" fontId="21" fillId="12" borderId="1" xfId="32" applyNumberFormat="1" applyFont="1" applyFill="1" applyBorder="1" applyAlignment="1">
      <alignment horizontal="center" vertical="center"/>
    </xf>
    <xf numFmtId="3" fontId="17" fillId="12" borderId="5" xfId="32" applyNumberFormat="1" applyFill="1" applyBorder="1" applyAlignment="1">
      <alignment horizontal="right" vertical="center"/>
    </xf>
    <xf numFmtId="2" fontId="21" fillId="22" borderId="1" xfId="56" applyNumberFormat="1" applyFont="1" applyFill="1" applyBorder="1" applyAlignment="1">
      <alignment horizontal="center" vertical="center"/>
    </xf>
    <xf numFmtId="3" fontId="88" fillId="0" borderId="5" xfId="32" applyNumberFormat="1" applyFont="1" applyBorder="1" applyAlignment="1">
      <alignment horizontal="right" vertical="center"/>
    </xf>
    <xf numFmtId="3" fontId="21" fillId="0" borderId="13" xfId="32" applyNumberFormat="1" applyFont="1" applyBorder="1"/>
    <xf numFmtId="202" fontId="17" fillId="0" borderId="0" xfId="1" applyNumberFormat="1" applyAlignment="1">
      <alignment horizontal="center" vertical="center"/>
    </xf>
    <xf numFmtId="171" fontId="17" fillId="0" borderId="0" xfId="1" applyAlignment="1">
      <alignment horizontal="center" vertical="center"/>
    </xf>
    <xf numFmtId="171" fontId="17" fillId="0" borderId="0" xfId="1" applyFont="1" applyAlignment="1">
      <alignment vertical="center"/>
    </xf>
    <xf numFmtId="0" fontId="17" fillId="0" borderId="0" xfId="32" applyAlignment="1">
      <alignment horizontal="left" vertical="center" wrapText="1"/>
    </xf>
    <xf numFmtId="0" fontId="35" fillId="0" borderId="98" xfId="50" applyFont="1" applyBorder="1" applyAlignment="1">
      <alignment vertical="center"/>
    </xf>
    <xf numFmtId="0" fontId="17" fillId="0" borderId="0" xfId="32" applyAlignment="1">
      <alignment horizontal="justify" vertical="center" wrapText="1"/>
    </xf>
    <xf numFmtId="0" fontId="21" fillId="0" borderId="0" xfId="32" applyFont="1" applyAlignment="1">
      <alignment vertical="center"/>
    </xf>
    <xf numFmtId="0" fontId="21" fillId="0" borderId="0" xfId="32" applyFont="1" applyAlignment="1">
      <alignment horizontal="center"/>
    </xf>
    <xf numFmtId="3" fontId="21" fillId="0" borderId="0" xfId="32" applyNumberFormat="1" applyFont="1" applyAlignment="1">
      <alignment vertical="center"/>
    </xf>
    <xf numFmtId="0" fontId="52" fillId="0" borderId="0" xfId="32" applyFont="1" applyAlignment="1">
      <alignment vertical="center" wrapText="1"/>
    </xf>
    <xf numFmtId="0" fontId="35" fillId="0" borderId="0" xfId="32" applyFont="1" applyAlignment="1">
      <alignment vertical="center" wrapText="1"/>
    </xf>
    <xf numFmtId="0" fontId="24" fillId="0" borderId="0" xfId="32" applyFont="1" applyAlignment="1">
      <alignment horizontal="center" vertical="center" wrapText="1"/>
    </xf>
    <xf numFmtId="0" fontId="91" fillId="0" borderId="0" xfId="111" applyFont="1" applyAlignment="1">
      <alignment horizontal="center" vertical="center" wrapText="1"/>
    </xf>
    <xf numFmtId="0" fontId="91" fillId="0" borderId="0" xfId="111" applyFont="1" applyAlignment="1">
      <alignment vertical="center" wrapText="1"/>
    </xf>
    <xf numFmtId="0" fontId="28" fillId="0" borderId="0" xfId="111" applyFont="1" applyAlignment="1">
      <alignment wrapText="1"/>
    </xf>
    <xf numFmtId="0" fontId="90" fillId="0" borderId="0" xfId="111"/>
    <xf numFmtId="0" fontId="31" fillId="0" borderId="1" xfId="111" applyFont="1" applyBorder="1" applyAlignment="1">
      <alignment horizontal="center" wrapText="1"/>
    </xf>
    <xf numFmtId="10" fontId="28" fillId="0" borderId="1" xfId="111" applyNumberFormat="1" applyFont="1" applyBorder="1" applyAlignment="1">
      <alignment horizontal="center" wrapText="1"/>
    </xf>
    <xf numFmtId="0" fontId="28" fillId="0" borderId="0" xfId="111" applyFont="1" applyAlignment="1">
      <alignment horizontal="center" wrapText="1"/>
    </xf>
    <xf numFmtId="0" fontId="92" fillId="23" borderId="101" xfId="111" applyFont="1" applyFill="1" applyBorder="1" applyAlignment="1">
      <alignment horizontal="center" vertical="center" wrapText="1"/>
    </xf>
    <xf numFmtId="0" fontId="92" fillId="23" borderId="102" xfId="111" applyFont="1" applyFill="1" applyBorder="1" applyAlignment="1">
      <alignment horizontal="center" vertical="center" wrapText="1"/>
    </xf>
    <xf numFmtId="0" fontId="92" fillId="0" borderId="1" xfId="111" applyFont="1" applyBorder="1" applyAlignment="1">
      <alignment horizontal="center" vertical="center" wrapText="1"/>
    </xf>
    <xf numFmtId="211" fontId="28" fillId="0" borderId="101" xfId="111" applyNumberFormat="1" applyFont="1" applyBorder="1" applyAlignment="1">
      <alignment horizontal="left" vertical="center" wrapText="1"/>
    </xf>
    <xf numFmtId="0" fontId="28" fillId="0" borderId="101" xfId="111" applyFont="1" applyBorder="1" applyAlignment="1">
      <alignment horizontal="left" vertical="center" wrapText="1"/>
    </xf>
    <xf numFmtId="0" fontId="28" fillId="0" borderId="0" xfId="111" applyFont="1" applyAlignment="1">
      <alignment horizontal="left" vertical="center" wrapText="1"/>
    </xf>
    <xf numFmtId="0" fontId="28" fillId="0" borderId="102" xfId="111" applyFont="1" applyBorder="1" applyAlignment="1">
      <alignment horizontal="left" vertical="center" wrapText="1"/>
    </xf>
    <xf numFmtId="212" fontId="28" fillId="0" borderId="1" xfId="111" applyNumberFormat="1" applyFont="1" applyBorder="1" applyAlignment="1">
      <alignment horizontal="center" vertical="center" wrapText="1"/>
    </xf>
    <xf numFmtId="180" fontId="28" fillId="0" borderId="1" xfId="112" applyNumberFormat="1" applyFont="1" applyBorder="1" applyAlignment="1">
      <alignment horizontal="center" vertical="center" wrapText="1"/>
    </xf>
    <xf numFmtId="211" fontId="28" fillId="24" borderId="101" xfId="111" applyNumberFormat="1" applyFont="1" applyFill="1" applyBorder="1" applyAlignment="1">
      <alignment horizontal="left" vertical="center" wrapText="1"/>
    </xf>
    <xf numFmtId="0" fontId="28" fillId="24" borderId="102" xfId="111" applyFont="1" applyFill="1" applyBorder="1" applyAlignment="1">
      <alignment horizontal="left" wrapText="1"/>
    </xf>
    <xf numFmtId="0" fontId="90" fillId="4" borderId="0" xfId="111" applyFill="1"/>
    <xf numFmtId="211" fontId="28" fillId="0" borderId="101" xfId="111" applyNumberFormat="1" applyFont="1" applyBorder="1" applyAlignment="1">
      <alignment horizontal="left" wrapText="1"/>
    </xf>
    <xf numFmtId="0" fontId="28" fillId="0" borderId="102" xfId="111" applyFont="1" applyBorder="1" applyAlignment="1">
      <alignment horizontal="left" wrapText="1"/>
    </xf>
    <xf numFmtId="0" fontId="28" fillId="0" borderId="102" xfId="111" applyFont="1" applyBorder="1" applyAlignment="1">
      <alignment wrapText="1"/>
    </xf>
    <xf numFmtId="212" fontId="93" fillId="0" borderId="1" xfId="111" applyNumberFormat="1" applyFont="1" applyBorder="1" applyAlignment="1">
      <alignment horizontal="center" vertical="center" wrapText="1"/>
    </xf>
    <xf numFmtId="3" fontId="94" fillId="6" borderId="64" xfId="32" applyNumberFormat="1" applyFont="1" applyFill="1" applyBorder="1" applyAlignment="1">
      <alignment vertical="center"/>
    </xf>
    <xf numFmtId="202" fontId="17" fillId="0" borderId="0" xfId="1" applyNumberFormat="1"/>
    <xf numFmtId="0" fontId="32" fillId="7" borderId="23" xfId="8" applyFont="1" applyFill="1" applyBorder="1" applyAlignment="1">
      <alignment horizontal="center" vertical="center"/>
    </xf>
    <xf numFmtId="0" fontId="18" fillId="0" borderId="25" xfId="8" applyBorder="1" applyAlignment="1">
      <alignment horizontal="center" vertical="center"/>
    </xf>
    <xf numFmtId="0" fontId="32" fillId="7" borderId="12" xfId="8" applyFont="1" applyFill="1" applyBorder="1" applyAlignment="1">
      <alignment horizontal="center" vertical="center"/>
    </xf>
    <xf numFmtId="0" fontId="18" fillId="0" borderId="26" xfId="8" applyBorder="1" applyAlignment="1">
      <alignment horizontal="center" vertical="center"/>
    </xf>
    <xf numFmtId="0" fontId="32" fillId="7" borderId="23" xfId="8" applyFont="1" applyFill="1" applyBorder="1" applyAlignment="1">
      <alignment horizontal="center" vertical="center" wrapText="1"/>
    </xf>
    <xf numFmtId="0" fontId="18" fillId="0" borderId="25" xfId="8" applyBorder="1" applyAlignment="1">
      <alignment horizontal="center" vertical="center" wrapText="1"/>
    </xf>
    <xf numFmtId="0" fontId="33" fillId="7" borderId="22" xfId="8" applyFont="1" applyFill="1" applyBorder="1" applyAlignment="1">
      <alignment vertical="center"/>
    </xf>
    <xf numFmtId="0" fontId="18" fillId="0" borderId="24" xfId="8" applyBorder="1" applyAlignment="1">
      <alignment vertical="center"/>
    </xf>
    <xf numFmtId="0" fontId="62" fillId="0" borderId="0" xfId="12" applyFont="1" applyAlignment="1">
      <alignment horizontal="center" vertical="center" wrapText="1"/>
    </xf>
    <xf numFmtId="0" fontId="62" fillId="0" borderId="18" xfId="12" applyFont="1" applyBorder="1" applyAlignment="1">
      <alignment horizontal="center" vertical="center" wrapText="1"/>
    </xf>
    <xf numFmtId="0" fontId="62" fillId="0" borderId="86" xfId="12" applyFont="1" applyBorder="1" applyAlignment="1">
      <alignment horizontal="center"/>
    </xf>
    <xf numFmtId="0" fontId="62" fillId="0" borderId="0" xfId="12" applyFont="1" applyAlignment="1">
      <alignment horizontal="center"/>
    </xf>
    <xf numFmtId="0" fontId="62" fillId="0" borderId="0" xfId="109" applyFont="1" applyAlignment="1">
      <alignment horizontal="center"/>
    </xf>
    <xf numFmtId="0" fontId="62" fillId="3" borderId="42" xfId="32" applyFont="1" applyFill="1" applyBorder="1" applyAlignment="1">
      <alignment horizontal="left" vertical="center"/>
    </xf>
    <xf numFmtId="0" fontId="62" fillId="3" borderId="43" xfId="32" applyFont="1" applyFill="1" applyBorder="1" applyAlignment="1">
      <alignment horizontal="left" vertical="center"/>
    </xf>
    <xf numFmtId="0" fontId="62" fillId="3" borderId="44" xfId="32" applyFont="1" applyFill="1" applyBorder="1" applyAlignment="1">
      <alignment horizontal="left" vertical="center"/>
    </xf>
    <xf numFmtId="0" fontId="62" fillId="4" borderId="34" xfId="32" applyFont="1" applyFill="1" applyBorder="1" applyAlignment="1">
      <alignment horizontal="center" vertical="center" wrapText="1"/>
    </xf>
    <xf numFmtId="0" fontId="62" fillId="4" borderId="72" xfId="32" applyFont="1" applyFill="1" applyBorder="1" applyAlignment="1">
      <alignment horizontal="center" vertical="center" wrapText="1"/>
    </xf>
    <xf numFmtId="0" fontId="62" fillId="4" borderId="35" xfId="32" applyFont="1" applyFill="1" applyBorder="1" applyAlignment="1">
      <alignment horizontal="center" vertical="center" wrapText="1"/>
    </xf>
    <xf numFmtId="0" fontId="62" fillId="4" borderId="63" xfId="32" applyFont="1" applyFill="1" applyBorder="1" applyAlignment="1">
      <alignment horizontal="center" vertical="center" wrapText="1"/>
    </xf>
    <xf numFmtId="0" fontId="62" fillId="0" borderId="35" xfId="100" applyFont="1" applyBorder="1" applyAlignment="1">
      <alignment horizontal="center" vertical="center" wrapText="1"/>
    </xf>
    <xf numFmtId="4" fontId="62" fillId="4" borderId="35" xfId="32" applyNumberFormat="1" applyFont="1" applyFill="1" applyBorder="1" applyAlignment="1">
      <alignment horizontal="center" vertical="center" wrapText="1"/>
    </xf>
    <xf numFmtId="4" fontId="62" fillId="4" borderId="63" xfId="32" applyNumberFormat="1" applyFont="1" applyFill="1" applyBorder="1" applyAlignment="1">
      <alignment horizontal="center" vertical="center" wrapText="1"/>
    </xf>
    <xf numFmtId="203" fontId="62" fillId="4" borderId="35" xfId="32" applyNumberFormat="1" applyFont="1" applyFill="1" applyBorder="1" applyAlignment="1">
      <alignment horizontal="center" vertical="center" wrapText="1"/>
    </xf>
    <xf numFmtId="203" fontId="62" fillId="4" borderId="63" xfId="32" applyNumberFormat="1" applyFont="1" applyFill="1" applyBorder="1" applyAlignment="1">
      <alignment horizontal="center" vertical="center" wrapText="1"/>
    </xf>
    <xf numFmtId="203" fontId="62" fillId="4" borderId="36" xfId="32" applyNumberFormat="1" applyFont="1" applyFill="1" applyBorder="1" applyAlignment="1">
      <alignment horizontal="center" vertical="center" wrapText="1"/>
    </xf>
    <xf numFmtId="203" fontId="62" fillId="4" borderId="64" xfId="32" applyNumberFormat="1" applyFont="1" applyFill="1" applyBorder="1" applyAlignment="1">
      <alignment horizontal="center" vertical="center" wrapText="1"/>
    </xf>
    <xf numFmtId="0" fontId="62" fillId="3" borderId="42" xfId="32" applyFont="1" applyFill="1" applyBorder="1" applyAlignment="1">
      <alignment horizontal="right" vertical="center"/>
    </xf>
    <xf numFmtId="0" fontId="62" fillId="3" borderId="43" xfId="32" applyFont="1" applyFill="1" applyBorder="1" applyAlignment="1">
      <alignment horizontal="right" vertical="center"/>
    </xf>
    <xf numFmtId="0" fontId="62" fillId="3" borderId="75" xfId="32" applyFont="1" applyFill="1" applyBorder="1" applyAlignment="1">
      <alignment horizontal="right" vertical="center"/>
    </xf>
    <xf numFmtId="0" fontId="62" fillId="0" borderId="20" xfId="103" applyFont="1" applyBorder="1" applyAlignment="1">
      <alignment horizontal="left" vertical="center" wrapText="1"/>
    </xf>
    <xf numFmtId="0" fontId="62" fillId="0" borderId="13" xfId="103" applyFont="1" applyBorder="1" applyAlignment="1">
      <alignment horizontal="left" vertical="center" wrapText="1"/>
    </xf>
    <xf numFmtId="0" fontId="62" fillId="0" borderId="21" xfId="103" applyFont="1" applyBorder="1" applyAlignment="1">
      <alignment horizontal="left" vertical="center" wrapText="1"/>
    </xf>
    <xf numFmtId="0" fontId="62" fillId="0" borderId="11" xfId="103" applyFont="1" applyBorder="1" applyAlignment="1">
      <alignment horizontal="center" vertical="center"/>
    </xf>
    <xf numFmtId="0" fontId="62" fillId="0" borderId="0" xfId="103" applyFont="1" applyAlignment="1">
      <alignment horizontal="center" vertical="center"/>
    </xf>
    <xf numFmtId="0" fontId="62" fillId="0" borderId="10" xfId="103" applyFont="1" applyBorder="1" applyAlignment="1">
      <alignment horizontal="center" vertical="center"/>
    </xf>
    <xf numFmtId="0" fontId="62" fillId="0" borderId="38" xfId="32" applyFont="1" applyBorder="1" applyAlignment="1">
      <alignment horizontal="left" vertical="center"/>
    </xf>
    <xf numFmtId="0" fontId="62" fillId="0" borderId="39" xfId="32" applyFont="1" applyBorder="1" applyAlignment="1">
      <alignment horizontal="left" vertical="center"/>
    </xf>
    <xf numFmtId="0" fontId="62" fillId="0" borderId="40" xfId="32" applyFont="1" applyBorder="1" applyAlignment="1">
      <alignment horizontal="left" vertical="center"/>
    </xf>
    <xf numFmtId="0" fontId="62" fillId="4" borderId="6" xfId="109" applyFont="1" applyFill="1" applyBorder="1" applyAlignment="1">
      <alignment vertical="center" wrapText="1"/>
    </xf>
    <xf numFmtId="0" fontId="60" fillId="4" borderId="1" xfId="109" applyFont="1" applyFill="1" applyBorder="1" applyAlignment="1">
      <alignment vertical="center" wrapText="1"/>
    </xf>
    <xf numFmtId="3" fontId="62" fillId="4" borderId="77" xfId="109" applyNumberFormat="1" applyFont="1" applyFill="1" applyBorder="1" applyAlignment="1">
      <alignment horizontal="center" vertical="center" wrapText="1"/>
    </xf>
    <xf numFmtId="0" fontId="60" fillId="0" borderId="6" xfId="109" applyFont="1" applyBorder="1" applyAlignment="1">
      <alignment vertical="center" wrapText="1"/>
    </xf>
    <xf numFmtId="0" fontId="60" fillId="0" borderId="1" xfId="109" applyFont="1" applyBorder="1" applyAlignment="1">
      <alignment vertical="center" wrapText="1"/>
    </xf>
    <xf numFmtId="3" fontId="62" fillId="0" borderId="1" xfId="109" applyNumberFormat="1" applyFont="1" applyBorder="1" applyAlignment="1">
      <alignment horizontal="center" vertical="center"/>
    </xf>
    <xf numFmtId="0" fontId="62" fillId="0" borderId="1" xfId="109" applyFont="1" applyBorder="1" applyAlignment="1">
      <alignment horizontal="center" vertical="center" wrapText="1"/>
    </xf>
    <xf numFmtId="0" fontId="62" fillId="0" borderId="1" xfId="109" applyFont="1" applyBorder="1" applyAlignment="1">
      <alignment horizontal="center" vertical="center"/>
    </xf>
    <xf numFmtId="0" fontId="60" fillId="0" borderId="6" xfId="0" applyFont="1" applyBorder="1" applyAlignment="1">
      <alignment vertical="center" wrapText="1"/>
    </xf>
    <xf numFmtId="0" fontId="60" fillId="0" borderId="1" xfId="0" applyFont="1" applyBorder="1" applyAlignment="1">
      <alignment vertical="center" wrapText="1"/>
    </xf>
    <xf numFmtId="3" fontId="62" fillId="0" borderId="1" xfId="109" applyNumberFormat="1" applyFont="1" applyBorder="1" applyAlignment="1">
      <alignment horizontal="center" vertical="center" wrapText="1"/>
    </xf>
    <xf numFmtId="0" fontId="35" fillId="0" borderId="0" xfId="109" applyFont="1" applyAlignment="1">
      <alignment horizontal="left" vertical="center" wrapText="1"/>
    </xf>
    <xf numFmtId="0" fontId="62" fillId="0" borderId="72" xfId="109" applyFont="1" applyBorder="1" applyAlignment="1">
      <alignment vertical="center" wrapText="1"/>
    </xf>
    <xf numFmtId="0" fontId="60" fillId="0" borderId="63" xfId="109" applyFont="1" applyBorder="1" applyAlignment="1">
      <alignment vertical="center" wrapText="1"/>
    </xf>
    <xf numFmtId="0" fontId="60" fillId="0" borderId="63" xfId="109" applyFont="1" applyBorder="1" applyAlignment="1">
      <alignment horizontal="center" vertical="center" wrapText="1"/>
    </xf>
    <xf numFmtId="0" fontId="60" fillId="0" borderId="64" xfId="109" applyFont="1" applyBorder="1" applyAlignment="1">
      <alignment horizontal="center" vertical="center" wrapText="1"/>
    </xf>
    <xf numFmtId="0" fontId="60" fillId="0" borderId="0" xfId="109" applyFont="1" applyAlignment="1">
      <alignment horizontal="left" vertical="center" wrapText="1"/>
    </xf>
    <xf numFmtId="49" fontId="69" fillId="0" borderId="0" xfId="107" applyNumberFormat="1" applyFont="1" applyAlignment="1">
      <alignment horizontal="center" vertical="center" wrapText="1" readingOrder="1"/>
    </xf>
    <xf numFmtId="42" fontId="24" fillId="0" borderId="66" xfId="0" applyNumberFormat="1" applyFont="1" applyBorder="1" applyAlignment="1">
      <alignment horizontal="center" vertical="center" wrapText="1"/>
    </xf>
    <xf numFmtId="42" fontId="24" fillId="0" borderId="74" xfId="0" applyNumberFormat="1" applyFont="1" applyBorder="1" applyAlignment="1">
      <alignment horizontal="center" vertical="center" wrapText="1"/>
    </xf>
    <xf numFmtId="42" fontId="24" fillId="0" borderId="67" xfId="0" applyNumberFormat="1" applyFont="1" applyBorder="1" applyAlignment="1">
      <alignment horizontal="center" vertical="center" wrapText="1"/>
    </xf>
    <xf numFmtId="0" fontId="35" fillId="0" borderId="18" xfId="0" applyFont="1" applyBorder="1" applyAlignment="1">
      <alignment horizontal="center" vertical="center"/>
    </xf>
    <xf numFmtId="49" fontId="24" fillId="0" borderId="34" xfId="18" applyNumberFormat="1" applyFont="1" applyBorder="1" applyAlignment="1">
      <alignment horizontal="center" vertical="center" wrapText="1"/>
    </xf>
    <xf numFmtId="49" fontId="24" fillId="0" borderId="65" xfId="18" applyNumberFormat="1" applyFont="1" applyBorder="1" applyAlignment="1">
      <alignment horizontal="center" vertical="center" wrapText="1"/>
    </xf>
    <xf numFmtId="49" fontId="24" fillId="0" borderId="35" xfId="18" applyNumberFormat="1" applyFont="1" applyBorder="1" applyAlignment="1">
      <alignment horizontal="center" vertical="center" wrapText="1"/>
    </xf>
    <xf numFmtId="49" fontId="24" fillId="0" borderId="36" xfId="18" applyNumberFormat="1" applyFont="1" applyBorder="1" applyAlignment="1">
      <alignment horizontal="center" vertical="center" wrapText="1"/>
    </xf>
    <xf numFmtId="49" fontId="24" fillId="0" borderId="6" xfId="18" applyNumberFormat="1" applyFont="1" applyBorder="1" applyAlignment="1">
      <alignment horizontal="center" vertical="center" wrapText="1"/>
    </xf>
    <xf numFmtId="49" fontId="24" fillId="0" borderId="4" xfId="18" applyNumberFormat="1" applyFont="1" applyBorder="1" applyAlignment="1">
      <alignment horizontal="center" vertical="center" wrapText="1"/>
    </xf>
    <xf numFmtId="49" fontId="24" fillId="0" borderId="1" xfId="18" applyNumberFormat="1" applyFont="1" applyBorder="1" applyAlignment="1">
      <alignment horizontal="center" vertical="center" wrapText="1"/>
    </xf>
    <xf numFmtId="49" fontId="24" fillId="0" borderId="5" xfId="18" applyNumberFormat="1" applyFont="1" applyBorder="1" applyAlignment="1">
      <alignment horizontal="center" vertical="center" wrapText="1"/>
    </xf>
    <xf numFmtId="49" fontId="24" fillId="0" borderId="7" xfId="33" applyNumberFormat="1" applyFont="1" applyBorder="1" applyAlignment="1">
      <alignment horizontal="center" vertical="center" wrapText="1"/>
    </xf>
    <xf numFmtId="49" fontId="24" fillId="0" borderId="3" xfId="33" applyNumberFormat="1" applyFont="1" applyBorder="1" applyAlignment="1">
      <alignment horizontal="center" vertical="center" wrapText="1"/>
    </xf>
    <xf numFmtId="49" fontId="24" fillId="0" borderId="8" xfId="33" applyNumberFormat="1" applyFont="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42" fontId="24" fillId="0" borderId="38" xfId="0" applyNumberFormat="1" applyFont="1" applyBorder="1" applyAlignment="1">
      <alignment horizontal="center" vertical="center" wrapText="1"/>
    </xf>
    <xf numFmtId="42" fontId="24" fillId="0" borderId="39" xfId="0" applyNumberFormat="1" applyFont="1" applyBorder="1" applyAlignment="1">
      <alignment horizontal="center" vertical="center" wrapText="1"/>
    </xf>
    <xf numFmtId="42" fontId="24" fillId="0" borderId="65" xfId="0" applyNumberFormat="1" applyFont="1" applyBorder="1" applyAlignment="1">
      <alignment horizontal="center" vertical="center" wrapText="1"/>
    </xf>
    <xf numFmtId="42" fontId="24" fillId="0" borderId="7" xfId="0" applyNumberFormat="1" applyFont="1" applyBorder="1" applyAlignment="1">
      <alignment horizontal="center" vertical="center" wrapText="1"/>
    </xf>
    <xf numFmtId="42" fontId="24" fillId="0" borderId="3" xfId="0" applyNumberFormat="1" applyFont="1" applyBorder="1" applyAlignment="1">
      <alignment horizontal="center" vertical="center" wrapText="1"/>
    </xf>
    <xf numFmtId="42" fontId="24" fillId="0" borderId="4" xfId="0" applyNumberFormat="1" applyFont="1" applyBorder="1" applyAlignment="1">
      <alignment horizontal="center" vertical="center" wrapText="1"/>
    </xf>
    <xf numFmtId="0" fontId="37" fillId="0" borderId="11" xfId="33" applyFont="1" applyBorder="1" applyAlignment="1">
      <alignment horizontal="left" wrapText="1"/>
    </xf>
    <xf numFmtId="0" fontId="37" fillId="0" borderId="0" xfId="33" applyFont="1" applyAlignment="1">
      <alignment horizontal="left" wrapText="1"/>
    </xf>
    <xf numFmtId="183" fontId="24" fillId="0" borderId="42" xfId="49" applyNumberFormat="1" applyFont="1" applyBorder="1" applyAlignment="1">
      <alignment horizontal="left" vertical="center" wrapText="1"/>
    </xf>
    <xf numFmtId="183" fontId="24" fillId="0" borderId="43" xfId="49" applyNumberFormat="1" applyFont="1" applyBorder="1" applyAlignment="1">
      <alignment horizontal="left" vertical="center" wrapText="1"/>
    </xf>
    <xf numFmtId="183" fontId="24" fillId="0" borderId="75" xfId="49" applyNumberFormat="1" applyFont="1" applyBorder="1" applyAlignment="1">
      <alignment horizontal="left" vertical="center" wrapText="1"/>
    </xf>
    <xf numFmtId="183" fontId="24" fillId="0" borderId="44" xfId="49" applyNumberFormat="1" applyFont="1" applyBorder="1" applyAlignment="1">
      <alignment horizontal="left" vertical="center" wrapText="1"/>
    </xf>
    <xf numFmtId="183" fontId="24" fillId="0" borderId="68" xfId="38" applyNumberFormat="1" applyFont="1" applyBorder="1" applyAlignment="1">
      <alignment horizontal="left" vertical="center" wrapText="1"/>
    </xf>
    <xf numFmtId="183" fontId="24" fillId="0" borderId="75" xfId="38" applyNumberFormat="1" applyFont="1" applyBorder="1" applyAlignment="1">
      <alignment horizontal="left" vertical="center" wrapText="1"/>
    </xf>
    <xf numFmtId="183" fontId="24" fillId="0" borderId="69" xfId="38" applyNumberFormat="1" applyFont="1" applyBorder="1" applyAlignment="1">
      <alignment horizontal="left" vertical="center" wrapText="1"/>
    </xf>
    <xf numFmtId="0" fontId="62" fillId="0" borderId="39" xfId="32" applyFont="1" applyBorder="1" applyAlignment="1">
      <alignment horizontal="left" vertical="center" wrapText="1"/>
    </xf>
    <xf numFmtId="0" fontId="62" fillId="0" borderId="40" xfId="32" applyFont="1" applyBorder="1" applyAlignment="1">
      <alignment horizontal="left" vertical="center" wrapText="1"/>
    </xf>
    <xf numFmtId="0" fontId="60" fillId="5" borderId="6" xfId="99" applyFont="1" applyFill="1" applyBorder="1" applyAlignment="1">
      <alignment vertical="center" wrapText="1"/>
    </xf>
    <xf numFmtId="0" fontId="60" fillId="5" borderId="1" xfId="99" applyFont="1" applyFill="1" applyBorder="1" applyAlignment="1">
      <alignment vertical="center" wrapText="1"/>
    </xf>
    <xf numFmtId="3" fontId="62" fillId="4" borderId="1" xfId="99" applyNumberFormat="1" applyFont="1" applyFill="1" applyBorder="1" applyAlignment="1">
      <alignment horizontal="center" vertical="center"/>
    </xf>
    <xf numFmtId="0" fontId="62" fillId="5" borderId="6" xfId="99" applyFont="1" applyFill="1" applyBorder="1" applyAlignment="1">
      <alignment vertical="center" wrapText="1"/>
    </xf>
    <xf numFmtId="0" fontId="60" fillId="4" borderId="1" xfId="99" applyFont="1" applyFill="1" applyBorder="1" applyAlignment="1">
      <alignment horizontal="center" vertical="center" wrapText="1"/>
    </xf>
    <xf numFmtId="0" fontId="60" fillId="4" borderId="5" xfId="99" applyFont="1" applyFill="1" applyBorder="1" applyAlignment="1">
      <alignment horizontal="center" vertical="center" wrapText="1"/>
    </xf>
    <xf numFmtId="0" fontId="60" fillId="4" borderId="6" xfId="99" applyFont="1" applyFill="1" applyBorder="1" applyAlignment="1">
      <alignment vertical="center" wrapText="1"/>
    </xf>
    <xf numFmtId="0" fontId="60" fillId="4" borderId="1" xfId="99" applyFont="1" applyFill="1" applyBorder="1" applyAlignment="1">
      <alignment vertical="center" wrapText="1"/>
    </xf>
    <xf numFmtId="0" fontId="62" fillId="4" borderId="1" xfId="99" applyFont="1" applyFill="1" applyBorder="1" applyAlignment="1">
      <alignment horizontal="center" vertical="center" wrapText="1"/>
    </xf>
    <xf numFmtId="0" fontId="62" fillId="4" borderId="1" xfId="99" applyFont="1" applyFill="1" applyBorder="1" applyAlignment="1">
      <alignment horizontal="center" vertical="center"/>
    </xf>
    <xf numFmtId="0" fontId="60" fillId="5" borderId="6" xfId="0" applyFont="1" applyFill="1" applyBorder="1" applyAlignment="1">
      <alignment vertical="center" wrapText="1"/>
    </xf>
    <xf numFmtId="0" fontId="60" fillId="5" borderId="1" xfId="0" applyFont="1" applyFill="1" applyBorder="1" applyAlignment="1">
      <alignment vertical="center" wrapText="1"/>
    </xf>
    <xf numFmtId="3" fontId="62" fillId="4" borderId="1" xfId="99" applyNumberFormat="1" applyFont="1" applyFill="1" applyBorder="1" applyAlignment="1">
      <alignment horizontal="center" vertical="center" wrapText="1"/>
    </xf>
    <xf numFmtId="3" fontId="62" fillId="4" borderId="77" xfId="99" applyNumberFormat="1" applyFont="1" applyFill="1" applyBorder="1" applyAlignment="1">
      <alignment horizontal="center" vertical="center" wrapText="1"/>
    </xf>
    <xf numFmtId="0" fontId="62" fillId="17" borderId="42" xfId="32" applyFont="1" applyFill="1" applyBorder="1" applyAlignment="1">
      <alignment horizontal="right" vertical="center"/>
    </xf>
    <xf numFmtId="0" fontId="62" fillId="17" borderId="43" xfId="32" applyFont="1" applyFill="1" applyBorder="1" applyAlignment="1">
      <alignment horizontal="right" vertical="center"/>
    </xf>
    <xf numFmtId="0" fontId="62" fillId="17" borderId="75" xfId="32" applyFont="1" applyFill="1" applyBorder="1" applyAlignment="1">
      <alignment horizontal="right" vertical="center"/>
    </xf>
    <xf numFmtId="0" fontId="60" fillId="0" borderId="38" xfId="103" applyFont="1" applyBorder="1" applyAlignment="1">
      <alignment horizontal="left" vertical="center" wrapText="1"/>
    </xf>
    <xf numFmtId="0" fontId="60" fillId="0" borderId="39" xfId="103" applyFont="1" applyBorder="1" applyAlignment="1">
      <alignment horizontal="left" vertical="center" wrapText="1"/>
    </xf>
    <xf numFmtId="0" fontId="60" fillId="0" borderId="65" xfId="103" applyFont="1" applyBorder="1" applyAlignment="1">
      <alignment horizontal="left" vertical="center" wrapText="1"/>
    </xf>
    <xf numFmtId="0" fontId="62" fillId="0" borderId="11" xfId="99" applyFont="1" applyBorder="1" applyAlignment="1">
      <alignment horizontal="center"/>
    </xf>
    <xf numFmtId="0" fontId="62" fillId="0" borderId="0" xfId="99" applyFont="1" applyAlignment="1">
      <alignment horizontal="center"/>
    </xf>
    <xf numFmtId="0" fontId="62" fillId="0" borderId="10" xfId="99" applyFont="1" applyBorder="1" applyAlignment="1">
      <alignment horizontal="center"/>
    </xf>
    <xf numFmtId="0" fontId="61" fillId="6" borderId="0" xfId="12" applyFont="1" applyFill="1" applyAlignment="1">
      <alignment horizontal="left" wrapText="1"/>
    </xf>
    <xf numFmtId="0" fontId="61" fillId="6" borderId="18" xfId="12" applyFont="1" applyFill="1" applyBorder="1" applyAlignment="1">
      <alignment horizontal="left" wrapText="1"/>
    </xf>
    <xf numFmtId="0" fontId="62" fillId="17" borderId="42" xfId="32" applyFont="1" applyFill="1" applyBorder="1" applyAlignment="1">
      <alignment horizontal="left" vertical="center"/>
    </xf>
    <xf numFmtId="0" fontId="62" fillId="17" borderId="43" xfId="32" applyFont="1" applyFill="1" applyBorder="1" applyAlignment="1">
      <alignment horizontal="left" vertical="center"/>
    </xf>
    <xf numFmtId="0" fontId="62" fillId="17" borderId="44" xfId="32" applyFont="1" applyFill="1" applyBorder="1" applyAlignment="1">
      <alignment horizontal="left" vertical="center"/>
    </xf>
    <xf numFmtId="4" fontId="62" fillId="4" borderId="36" xfId="32" applyNumberFormat="1" applyFont="1" applyFill="1" applyBorder="1" applyAlignment="1">
      <alignment horizontal="center" vertical="center" wrapText="1"/>
    </xf>
    <xf numFmtId="4" fontId="62" fillId="4" borderId="64" xfId="32" applyNumberFormat="1" applyFont="1" applyFill="1" applyBorder="1" applyAlignment="1">
      <alignment horizontal="center" vertical="center" wrapText="1"/>
    </xf>
    <xf numFmtId="0" fontId="21" fillId="0" borderId="1" xfId="32" applyFont="1" applyBorder="1" applyAlignment="1">
      <alignment horizontal="center" vertical="center" wrapText="1"/>
    </xf>
    <xf numFmtId="49" fontId="53" fillId="0" borderId="11" xfId="75" applyNumberFormat="1" applyFont="1" applyBorder="1" applyAlignment="1">
      <alignment horizontal="center" wrapText="1"/>
    </xf>
    <xf numFmtId="49" fontId="53" fillId="0" borderId="0" xfId="75" applyNumberFormat="1" applyFont="1" applyAlignment="1">
      <alignment horizontal="center" wrapText="1"/>
    </xf>
    <xf numFmtId="0" fontId="41" fillId="0" borderId="0" xfId="0" applyFont="1" applyAlignment="1">
      <alignment horizontal="center"/>
    </xf>
    <xf numFmtId="0" fontId="35" fillId="0" borderId="6" xfId="11" applyFont="1" applyBorder="1" applyAlignment="1">
      <alignment horizontal="left" vertical="center" wrapText="1"/>
    </xf>
    <xf numFmtId="0" fontId="35" fillId="0" borderId="1" xfId="11" applyFont="1" applyBorder="1" applyAlignment="1">
      <alignment horizontal="left" vertical="center" wrapText="1"/>
    </xf>
    <xf numFmtId="0" fontId="35" fillId="0" borderId="5" xfId="11" applyFont="1" applyBorder="1" applyAlignment="1">
      <alignment horizontal="left" vertical="center" wrapText="1"/>
    </xf>
    <xf numFmtId="0" fontId="30" fillId="0" borderId="72" xfId="0" applyFont="1" applyBorder="1" applyAlignment="1">
      <alignment horizontal="justify" vertical="center" wrapText="1"/>
    </xf>
    <xf numFmtId="0" fontId="30" fillId="0" borderId="63" xfId="0" applyFont="1" applyBorder="1" applyAlignment="1">
      <alignment horizontal="justify" vertical="center" wrapText="1"/>
    </xf>
    <xf numFmtId="0" fontId="30" fillId="0" borderId="64" xfId="0" applyFont="1" applyBorder="1" applyAlignment="1">
      <alignment horizontal="justify" vertical="center" wrapText="1"/>
    </xf>
    <xf numFmtId="0" fontId="18" fillId="0" borderId="18" xfId="15" applyBorder="1" applyAlignment="1">
      <alignment horizontal="center" vertical="center"/>
    </xf>
    <xf numFmtId="49" fontId="40" fillId="0" borderId="38" xfId="18" applyNumberFormat="1" applyFont="1" applyBorder="1" applyAlignment="1">
      <alignment horizontal="center" vertical="center" wrapText="1"/>
    </xf>
    <xf numFmtId="49" fontId="40" fillId="0" borderId="39" xfId="18" applyNumberFormat="1" applyFont="1" applyBorder="1" applyAlignment="1">
      <alignment horizontal="center" vertical="center" wrapText="1"/>
    </xf>
    <xf numFmtId="49" fontId="40" fillId="0" borderId="40" xfId="18" applyNumberFormat="1" applyFont="1" applyBorder="1" applyAlignment="1">
      <alignment horizontal="center" vertical="center" wrapText="1"/>
    </xf>
    <xf numFmtId="49" fontId="40" fillId="0" borderId="7" xfId="18" applyNumberFormat="1" applyFont="1" applyBorder="1" applyAlignment="1">
      <alignment horizontal="center" vertical="center" wrapText="1"/>
    </xf>
    <xf numFmtId="49" fontId="40" fillId="0" borderId="3" xfId="18" applyNumberFormat="1" applyFont="1" applyBorder="1" applyAlignment="1">
      <alignment horizontal="center" vertical="center" wrapText="1"/>
    </xf>
    <xf numFmtId="49" fontId="40" fillId="0" borderId="8" xfId="18" applyNumberFormat="1" applyFont="1" applyBorder="1" applyAlignment="1">
      <alignment horizontal="center" vertical="center" wrapText="1"/>
    </xf>
    <xf numFmtId="49" fontId="24" fillId="0" borderId="7" xfId="18" applyNumberFormat="1" applyFont="1" applyBorder="1" applyAlignment="1">
      <alignment horizontal="center" vertical="center" wrapText="1"/>
    </xf>
    <xf numFmtId="0" fontId="24" fillId="0" borderId="3" xfId="18" applyFont="1" applyBorder="1" applyAlignment="1">
      <alignment horizontal="center" vertical="center" wrapText="1"/>
    </xf>
    <xf numFmtId="0" fontId="24" fillId="0" borderId="8" xfId="18" applyFont="1" applyBorder="1" applyAlignment="1">
      <alignment horizontal="center" vertical="center" wrapText="1"/>
    </xf>
    <xf numFmtId="49" fontId="32" fillId="0" borderId="7" xfId="18" applyNumberFormat="1" applyFont="1" applyBorder="1" applyAlignment="1">
      <alignment horizontal="center" vertical="center" wrapText="1"/>
    </xf>
    <xf numFmtId="49" fontId="32" fillId="0" borderId="3" xfId="18" applyNumberFormat="1" applyFont="1" applyBorder="1" applyAlignment="1">
      <alignment horizontal="center" vertical="center" wrapText="1"/>
    </xf>
    <xf numFmtId="49" fontId="32" fillId="0" borderId="8" xfId="18" applyNumberFormat="1" applyFont="1" applyBorder="1" applyAlignment="1">
      <alignment horizontal="center" vertical="center" wrapText="1"/>
    </xf>
    <xf numFmtId="0" fontId="24" fillId="0" borderId="6" xfId="11" applyFont="1" applyBorder="1" applyAlignment="1">
      <alignment horizontal="left" vertical="center" wrapText="1"/>
    </xf>
    <xf numFmtId="0" fontId="24" fillId="0" borderId="1" xfId="11" applyFont="1" applyBorder="1" applyAlignment="1">
      <alignment horizontal="left" vertical="center" wrapText="1"/>
    </xf>
    <xf numFmtId="0" fontId="21" fillId="10" borderId="7" xfId="93" applyFont="1" applyFill="1" applyBorder="1" applyAlignment="1">
      <alignment horizontal="left" vertical="center" wrapText="1"/>
    </xf>
    <xf numFmtId="0" fontId="21" fillId="10" borderId="3" xfId="93" applyFont="1" applyFill="1" applyBorder="1" applyAlignment="1">
      <alignment horizontal="left" vertical="center" wrapText="1"/>
    </xf>
    <xf numFmtId="0" fontId="21" fillId="10" borderId="8" xfId="93" applyFont="1" applyFill="1" applyBorder="1" applyAlignment="1">
      <alignment horizontal="left" vertical="center" wrapText="1"/>
    </xf>
    <xf numFmtId="0" fontId="24" fillId="8" borderId="2" xfId="11" applyFont="1" applyFill="1" applyBorder="1" applyAlignment="1">
      <alignment horizontal="left" vertical="center" wrapText="1"/>
    </xf>
    <xf numFmtId="0" fontId="24" fillId="8" borderId="3" xfId="11" applyFont="1" applyFill="1" applyBorder="1" applyAlignment="1">
      <alignment horizontal="left" vertical="center" wrapText="1"/>
    </xf>
    <xf numFmtId="0" fontId="24" fillId="8" borderId="4" xfId="11" applyFont="1" applyFill="1" applyBorder="1" applyAlignment="1">
      <alignment horizontal="left" vertical="center" wrapText="1"/>
    </xf>
    <xf numFmtId="0" fontId="32" fillId="3" borderId="38" xfId="93" applyFont="1" applyFill="1" applyBorder="1" applyAlignment="1">
      <alignment horizontal="left" vertical="center" wrapText="1"/>
    </xf>
    <xf numFmtId="0" fontId="32" fillId="3" borderId="39" xfId="93" applyFont="1" applyFill="1" applyBorder="1" applyAlignment="1">
      <alignment horizontal="left" vertical="center" wrapText="1"/>
    </xf>
    <xf numFmtId="0" fontId="32" fillId="3" borderId="40" xfId="93" applyFont="1" applyFill="1" applyBorder="1" applyAlignment="1">
      <alignment horizontal="left" vertical="center" wrapText="1"/>
    </xf>
    <xf numFmtId="209" fontId="84" fillId="0" borderId="102" xfId="110" applyNumberFormat="1" applyFont="1" applyBorder="1" applyAlignment="1">
      <alignment horizontal="right" vertical="top" shrinkToFit="1"/>
    </xf>
    <xf numFmtId="209" fontId="84" fillId="0" borderId="103" xfId="110" applyNumberFormat="1" applyFont="1" applyBorder="1" applyAlignment="1">
      <alignment horizontal="right" vertical="top" shrinkToFit="1"/>
    </xf>
    <xf numFmtId="0" fontId="80" fillId="0" borderId="0" xfId="110" applyFont="1" applyAlignment="1">
      <alignment horizontal="left" vertical="center" wrapText="1" indent="1"/>
    </xf>
    <xf numFmtId="0" fontId="81" fillId="0" borderId="0" xfId="110" applyFont="1" applyAlignment="1">
      <alignment horizontal="left" vertical="center" wrapText="1"/>
    </xf>
    <xf numFmtId="0" fontId="79" fillId="0" borderId="0" xfId="110" applyAlignment="1">
      <alignment horizontal="left" vertical="center" wrapText="1"/>
    </xf>
    <xf numFmtId="0" fontId="80" fillId="19" borderId="102" xfId="110" applyFont="1" applyFill="1" applyBorder="1" applyAlignment="1">
      <alignment horizontal="right" vertical="top" wrapText="1"/>
    </xf>
    <xf numFmtId="0" fontId="80" fillId="19" borderId="103" xfId="110" applyFont="1" applyFill="1" applyBorder="1" applyAlignment="1">
      <alignment horizontal="right" vertical="top" wrapText="1"/>
    </xf>
    <xf numFmtId="209" fontId="84" fillId="0" borderId="102" xfId="110" applyNumberFormat="1" applyFont="1" applyBorder="1" applyAlignment="1">
      <alignment horizontal="right" vertical="center" shrinkToFit="1"/>
    </xf>
    <xf numFmtId="209" fontId="84" fillId="0" borderId="103" xfId="110" applyNumberFormat="1" applyFont="1" applyBorder="1" applyAlignment="1">
      <alignment horizontal="right" vertical="center" shrinkToFit="1"/>
    </xf>
    <xf numFmtId="0" fontId="85" fillId="0" borderId="102" xfId="110" applyFont="1" applyBorder="1" applyAlignment="1">
      <alignment horizontal="left" vertical="top" wrapText="1"/>
    </xf>
    <xf numFmtId="0" fontId="85" fillId="0" borderId="103" xfId="110" applyFont="1" applyBorder="1" applyAlignment="1">
      <alignment horizontal="left" vertical="top" wrapText="1"/>
    </xf>
    <xf numFmtId="0" fontId="79" fillId="0" borderId="102" xfId="110" applyBorder="1" applyAlignment="1">
      <alignment horizontal="left" wrapText="1"/>
    </xf>
    <xf numFmtId="0" fontId="79" fillId="0" borderId="103" xfId="110" applyBorder="1" applyAlignment="1">
      <alignment horizontal="left" wrapText="1"/>
    </xf>
    <xf numFmtId="0" fontId="17" fillId="0" borderId="11" xfId="32" applyBorder="1" applyAlignment="1">
      <alignment horizontal="justify" vertical="center" wrapText="1"/>
    </xf>
    <xf numFmtId="0" fontId="17" fillId="0" borderId="0" xfId="32" applyAlignment="1">
      <alignment horizontal="justify" vertical="center" wrapText="1"/>
    </xf>
    <xf numFmtId="0" fontId="17" fillId="0" borderId="10" xfId="32" applyBorder="1" applyAlignment="1">
      <alignment horizontal="justify" vertical="center" wrapText="1"/>
    </xf>
    <xf numFmtId="0" fontId="17" fillId="0" borderId="34" xfId="32" applyBorder="1" applyAlignment="1">
      <alignment horizontal="center" vertical="center"/>
    </xf>
    <xf numFmtId="0" fontId="17" fillId="0" borderId="35" xfId="32" applyBorder="1" applyAlignment="1">
      <alignment horizontal="center" vertical="center"/>
    </xf>
    <xf numFmtId="0" fontId="17" fillId="0" borderId="36" xfId="32" applyBorder="1" applyAlignment="1">
      <alignment horizontal="center" vertical="center"/>
    </xf>
    <xf numFmtId="0" fontId="40" fillId="0" borderId="6" xfId="32" applyFont="1" applyBorder="1" applyAlignment="1">
      <alignment horizontal="center" vertical="center" wrapText="1"/>
    </xf>
    <xf numFmtId="0" fontId="52" fillId="0" borderId="1" xfId="32" applyFont="1" applyBorder="1" applyAlignment="1">
      <alignment vertical="center" wrapText="1"/>
    </xf>
    <xf numFmtId="0" fontId="52" fillId="0" borderId="5" xfId="32" applyFont="1" applyBorder="1" applyAlignment="1">
      <alignment vertical="center" wrapText="1"/>
    </xf>
    <xf numFmtId="0" fontId="24" fillId="0" borderId="6" xfId="32" applyFont="1" applyBorder="1" applyAlignment="1">
      <alignment horizontal="center" vertical="center" wrapText="1"/>
    </xf>
    <xf numFmtId="0" fontId="35" fillId="0" borderId="1" xfId="32" applyFont="1" applyBorder="1" applyAlignment="1">
      <alignment vertical="center" wrapText="1"/>
    </xf>
    <xf numFmtId="0" fontId="35" fillId="0" borderId="5" xfId="32" applyFont="1" applyBorder="1" applyAlignment="1">
      <alignment vertical="center" wrapText="1"/>
    </xf>
    <xf numFmtId="0" fontId="24" fillId="21" borderId="6" xfId="32" applyFont="1" applyFill="1" applyBorder="1" applyAlignment="1">
      <alignment horizontal="center" vertical="center" wrapText="1"/>
    </xf>
    <xf numFmtId="0" fontId="24" fillId="21" borderId="1" xfId="32" applyFont="1" applyFill="1" applyBorder="1" applyAlignment="1">
      <alignment horizontal="center" vertical="center" wrapText="1"/>
    </xf>
    <xf numFmtId="0" fontId="24" fillId="21" borderId="5" xfId="32" applyFont="1" applyFill="1" applyBorder="1" applyAlignment="1">
      <alignment horizontal="center" vertical="center" wrapText="1"/>
    </xf>
    <xf numFmtId="0" fontId="24" fillId="0" borderId="1" xfId="32" applyFont="1" applyBorder="1" applyAlignment="1">
      <alignment horizontal="center" vertical="center" wrapText="1"/>
    </xf>
    <xf numFmtId="0" fontId="24" fillId="0" borderId="5" xfId="32" applyFont="1" applyBorder="1" applyAlignment="1">
      <alignment horizontal="center" vertical="center" wrapText="1"/>
    </xf>
    <xf numFmtId="0" fontId="17" fillId="0" borderId="0" xfId="32" applyAlignment="1">
      <alignment horizontal="left" vertical="center" wrapText="1"/>
    </xf>
    <xf numFmtId="0" fontId="17" fillId="0" borderId="17" xfId="32" applyBorder="1" applyAlignment="1">
      <alignment horizontal="justify" vertical="center" wrapText="1"/>
    </xf>
    <xf numFmtId="0" fontId="17" fillId="0" borderId="18" xfId="32" applyBorder="1" applyAlignment="1">
      <alignment horizontal="justify" vertical="center" wrapText="1"/>
    </xf>
    <xf numFmtId="0" fontId="17" fillId="0" borderId="19" xfId="32" applyBorder="1" applyAlignment="1">
      <alignment horizontal="justify" vertical="center" wrapText="1"/>
    </xf>
    <xf numFmtId="0" fontId="17" fillId="0" borderId="11" xfId="32" applyBorder="1" applyAlignment="1">
      <alignment horizontal="left" vertical="center" wrapText="1"/>
    </xf>
    <xf numFmtId="0" fontId="17" fillId="0" borderId="10" xfId="32" applyBorder="1" applyAlignment="1">
      <alignment horizontal="left" vertical="center" wrapText="1"/>
    </xf>
    <xf numFmtId="0" fontId="35" fillId="0" borderId="11" xfId="33" applyFont="1" applyBorder="1" applyAlignment="1">
      <alignment horizontal="left" vertical="center"/>
    </xf>
    <xf numFmtId="0" fontId="35" fillId="0" borderId="0" xfId="33" applyFont="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35" fillId="0" borderId="9" xfId="0" applyFont="1" applyBorder="1" applyAlignment="1">
      <alignment horizontal="left" vertical="center"/>
    </xf>
    <xf numFmtId="0" fontId="35" fillId="0" borderId="73" xfId="0" applyFont="1" applyBorder="1" applyAlignment="1">
      <alignment horizontal="left" vertical="center"/>
    </xf>
    <xf numFmtId="0" fontId="35" fillId="0" borderId="71" xfId="0" applyFont="1" applyBorder="1" applyAlignment="1">
      <alignment horizontal="left" vertical="center"/>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76" xfId="0" applyFont="1" applyBorder="1" applyAlignment="1">
      <alignment horizontal="left" vertical="center" wrapText="1"/>
    </xf>
    <xf numFmtId="0" fontId="35" fillId="0" borderId="79" xfId="0" applyFont="1" applyBorder="1" applyAlignment="1">
      <alignment horizontal="left" vertical="center" wrapText="1"/>
    </xf>
    <xf numFmtId="0" fontId="35" fillId="0" borderId="9" xfId="0" applyFont="1" applyBorder="1" applyAlignment="1">
      <alignment horizontal="left" vertical="center" wrapText="1"/>
    </xf>
    <xf numFmtId="0" fontId="35" fillId="0" borderId="73" xfId="0" applyFont="1" applyBorder="1" applyAlignment="1">
      <alignment horizontal="left" vertical="center" wrapText="1"/>
    </xf>
    <xf numFmtId="0" fontId="36" fillId="0" borderId="0" xfId="0" applyFont="1" applyAlignment="1">
      <alignment horizontal="center" vertical="center"/>
    </xf>
    <xf numFmtId="0" fontId="35" fillId="0" borderId="71" xfId="0" applyFont="1" applyBorder="1" applyAlignment="1">
      <alignment horizontal="left" vertical="center" wrapText="1"/>
    </xf>
    <xf numFmtId="0" fontId="35" fillId="0" borderId="1" xfId="0" applyFont="1" applyBorder="1" applyAlignment="1">
      <alignment horizontal="center" vertical="center"/>
    </xf>
    <xf numFmtId="0" fontId="35" fillId="0" borderId="15" xfId="0" applyFont="1" applyBorder="1" applyAlignment="1">
      <alignment horizontal="center" vertical="center"/>
    </xf>
    <xf numFmtId="0" fontId="35" fillId="0" borderId="9"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0" fontId="24" fillId="12" borderId="1" xfId="0" applyFont="1" applyFill="1" applyBorder="1" applyAlignment="1">
      <alignment horizontal="left" vertical="center" wrapText="1"/>
    </xf>
    <xf numFmtId="167" fontId="24" fillId="0" borderId="76" xfId="48" applyFont="1" applyBorder="1" applyAlignment="1">
      <alignment horizontal="center" vertical="center"/>
    </xf>
    <xf numFmtId="167" fontId="24" fillId="0" borderId="14" xfId="48" applyFont="1" applyBorder="1" applyAlignment="1">
      <alignment horizontal="center" vertical="center"/>
    </xf>
    <xf numFmtId="0" fontId="35" fillId="0" borderId="76" xfId="0" applyFont="1" applyBorder="1" applyAlignment="1">
      <alignment horizontal="left" vertical="center"/>
    </xf>
    <xf numFmtId="0" fontId="35" fillId="0" borderId="82" xfId="0" applyFont="1" applyBorder="1" applyAlignment="1">
      <alignment horizontal="left" vertical="center"/>
    </xf>
    <xf numFmtId="0" fontId="35" fillId="0" borderId="2" xfId="0" applyFont="1" applyBorder="1" applyAlignment="1">
      <alignment horizontal="left" vertical="center"/>
    </xf>
    <xf numFmtId="0" fontId="35" fillId="0" borderId="4" xfId="0" applyFont="1" applyBorder="1" applyAlignment="1">
      <alignment horizontal="left" vertical="center"/>
    </xf>
    <xf numFmtId="0" fontId="35" fillId="0" borderId="6" xfId="33" applyFont="1" applyBorder="1" applyAlignment="1">
      <alignment horizontal="center" vertical="center"/>
    </xf>
    <xf numFmtId="0" fontId="35" fillId="0" borderId="37" xfId="33" applyFont="1" applyBorder="1" applyAlignment="1">
      <alignment horizontal="center" vertical="center"/>
    </xf>
    <xf numFmtId="3" fontId="35" fillId="0" borderId="1" xfId="33" applyNumberFormat="1" applyFont="1" applyBorder="1" applyAlignment="1">
      <alignment horizontal="left" vertical="center" wrapText="1"/>
    </xf>
    <xf numFmtId="3" fontId="35" fillId="0" borderId="15" xfId="33" applyNumberFormat="1" applyFont="1" applyBorder="1" applyAlignment="1">
      <alignment horizontal="left" vertical="center" wrapText="1"/>
    </xf>
    <xf numFmtId="0" fontId="24" fillId="12" borderId="35" xfId="0" applyFont="1" applyFill="1" applyBorder="1" applyAlignment="1">
      <alignment horizontal="left" vertical="center" wrapText="1"/>
    </xf>
    <xf numFmtId="0" fontId="24" fillId="12" borderId="1" xfId="0" applyFont="1" applyFill="1" applyBorder="1" applyAlignment="1">
      <alignment horizontal="left"/>
    </xf>
    <xf numFmtId="0" fontId="35" fillId="4" borderId="73" xfId="0" applyFont="1" applyFill="1" applyBorder="1" applyAlignment="1">
      <alignment horizontal="center" vertical="center"/>
    </xf>
    <xf numFmtId="0" fontId="35" fillId="4" borderId="71" xfId="0" applyFont="1" applyFill="1" applyBorder="1" applyAlignment="1">
      <alignment horizontal="center" vertical="center"/>
    </xf>
    <xf numFmtId="0" fontId="35" fillId="0" borderId="8" xfId="0" applyFont="1" applyBorder="1" applyAlignment="1">
      <alignment horizontal="left" vertical="center" wrapText="1"/>
    </xf>
    <xf numFmtId="0" fontId="35" fillId="0" borderId="84" xfId="0" applyFont="1" applyBorder="1" applyAlignment="1">
      <alignment horizontal="left" vertical="center" wrapText="1"/>
    </xf>
    <xf numFmtId="0" fontId="35" fillId="0" borderId="9"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71" xfId="0" applyFont="1" applyBorder="1" applyAlignment="1">
      <alignment horizontal="center" vertical="center" wrapText="1"/>
    </xf>
    <xf numFmtId="0" fontId="47" fillId="12" borderId="1" xfId="0" applyFont="1" applyFill="1" applyBorder="1" applyAlignment="1">
      <alignment horizontal="left" vertical="center"/>
    </xf>
    <xf numFmtId="49" fontId="24" fillId="0" borderId="11" xfId="0" applyNumberFormat="1" applyFont="1" applyBorder="1" applyAlignment="1">
      <alignment horizontal="center" vertical="center" wrapText="1"/>
    </xf>
    <xf numFmtId="49" fontId="24" fillId="0" borderId="0" xfId="0" applyNumberFormat="1" applyFont="1" applyAlignment="1">
      <alignment horizontal="center" vertical="center" wrapText="1"/>
    </xf>
    <xf numFmtId="0" fontId="24" fillId="0" borderId="11" xfId="0" applyFont="1" applyBorder="1" applyAlignment="1">
      <alignment horizontal="center" vertical="center" wrapText="1"/>
    </xf>
    <xf numFmtId="0" fontId="24" fillId="0" borderId="0" xfId="0" applyFont="1" applyAlignment="1">
      <alignment horizontal="center" vertical="center" wrapText="1"/>
    </xf>
    <xf numFmtId="49" fontId="24" fillId="0" borderId="34" xfId="33" applyNumberFormat="1" applyFont="1" applyBorder="1" applyAlignment="1">
      <alignment horizontal="center" vertical="center" wrapText="1"/>
    </xf>
    <xf numFmtId="49" fontId="24" fillId="0" borderId="35" xfId="33" applyNumberFormat="1" applyFont="1" applyBorder="1" applyAlignment="1">
      <alignment horizontal="center" vertical="center" wrapText="1"/>
    </xf>
    <xf numFmtId="49" fontId="24" fillId="0" borderId="35" xfId="33" applyNumberFormat="1" applyFont="1" applyBorder="1" applyAlignment="1">
      <alignment horizontal="left" vertical="center" wrapText="1"/>
    </xf>
    <xf numFmtId="49" fontId="24" fillId="0" borderId="80" xfId="33" applyNumberFormat="1" applyFont="1" applyBorder="1" applyAlignment="1">
      <alignment horizontal="left" vertical="center" wrapText="1"/>
    </xf>
    <xf numFmtId="0" fontId="17" fillId="0" borderId="0" xfId="0" applyFont="1" applyAlignment="1">
      <alignment horizontal="left"/>
    </xf>
    <xf numFmtId="49" fontId="40" fillId="0" borderId="11" xfId="18" applyNumberFormat="1" applyFont="1" applyBorder="1" applyAlignment="1">
      <alignment horizontal="center" vertical="center" wrapText="1"/>
    </xf>
    <xf numFmtId="49" fontId="40" fillId="0" borderId="0" xfId="18" applyNumberFormat="1" applyFont="1" applyAlignment="1">
      <alignment horizontal="center" vertical="center" wrapText="1"/>
    </xf>
    <xf numFmtId="0" fontId="14" fillId="0" borderId="0" xfId="36" applyAlignment="1">
      <alignment horizontal="center" wrapText="1"/>
    </xf>
    <xf numFmtId="0" fontId="32" fillId="0" borderId="0" xfId="36" applyFont="1" applyAlignment="1">
      <alignment horizontal="center"/>
    </xf>
    <xf numFmtId="0" fontId="21" fillId="10" borderId="22" xfId="36" applyFont="1" applyFill="1" applyBorder="1" applyAlignment="1">
      <alignment horizontal="center" vertical="center"/>
    </xf>
    <xf numFmtId="0" fontId="21" fillId="10" borderId="24" xfId="36" applyFont="1" applyFill="1" applyBorder="1" applyAlignment="1">
      <alignment horizontal="center" vertical="center"/>
    </xf>
    <xf numFmtId="0" fontId="21" fillId="10" borderId="41" xfId="36" applyFont="1" applyFill="1" applyBorder="1" applyAlignment="1">
      <alignment horizontal="center" vertical="center"/>
    </xf>
    <xf numFmtId="0" fontId="21" fillId="10" borderId="45" xfId="36" applyFont="1" applyFill="1" applyBorder="1" applyAlignment="1">
      <alignment horizontal="center" vertical="center"/>
    </xf>
    <xf numFmtId="4" fontId="21" fillId="10" borderId="42" xfId="36" applyNumberFormat="1" applyFont="1" applyFill="1" applyBorder="1" applyAlignment="1">
      <alignment horizontal="center" vertical="center" wrapText="1"/>
    </xf>
    <xf numFmtId="4" fontId="21" fillId="10" borderId="43" xfId="36" applyNumberFormat="1" applyFont="1" applyFill="1" applyBorder="1" applyAlignment="1">
      <alignment horizontal="center" vertical="center" wrapText="1"/>
    </xf>
    <xf numFmtId="4" fontId="21" fillId="10" borderId="44" xfId="36" applyNumberFormat="1" applyFont="1" applyFill="1" applyBorder="1" applyAlignment="1">
      <alignment horizontal="center" vertical="center" wrapText="1"/>
    </xf>
  </cellXfs>
  <cellStyles count="113">
    <cellStyle name="Millares" xfId="1" builtinId="3"/>
    <cellStyle name="Millares [0]" xfId="48" builtinId="6"/>
    <cellStyle name="Millares [0] 2" xfId="44" xr:uid="{00000000-0005-0000-0000-000003000000}"/>
    <cellStyle name="Millares [0] 2 2" xfId="74" xr:uid="{00000000-0005-0000-0000-000004000000}"/>
    <cellStyle name="Millares [0] 2 3" xfId="91" xr:uid="{00000000-0005-0000-0000-000005000000}"/>
    <cellStyle name="Millares [0] 2 4" xfId="97" xr:uid="{00000000-0005-0000-0000-000006000000}"/>
    <cellStyle name="Millares [0] 3" xfId="57" xr:uid="{00000000-0005-0000-0000-000007000000}"/>
    <cellStyle name="Millares [0] 4" xfId="69" xr:uid="{00000000-0005-0000-0000-000008000000}"/>
    <cellStyle name="Millares [0] 4 2" xfId="88" xr:uid="{00000000-0005-0000-0000-000009000000}"/>
    <cellStyle name="Millares [0] 4 3" xfId="95" xr:uid="{00000000-0005-0000-0000-00000A000000}"/>
    <cellStyle name="Millares [0] 5" xfId="72" xr:uid="{00000000-0005-0000-0000-00000B000000}"/>
    <cellStyle name="Millares [0] 6" xfId="89" xr:uid="{00000000-0005-0000-0000-00000C000000}"/>
    <cellStyle name="Millares 19" xfId="2" xr:uid="{00000000-0005-0000-0000-00000D000000}"/>
    <cellStyle name="Millares 19 2" xfId="27" xr:uid="{00000000-0005-0000-0000-00000E000000}"/>
    <cellStyle name="Millares 2" xfId="37" xr:uid="{00000000-0005-0000-0000-00000F000000}"/>
    <cellStyle name="Millares 2 2 2" xfId="3" xr:uid="{00000000-0005-0000-0000-000010000000}"/>
    <cellStyle name="Millares 2 3 2" xfId="4" xr:uid="{00000000-0005-0000-0000-000011000000}"/>
    <cellStyle name="Millares 3" xfId="46" xr:uid="{00000000-0005-0000-0000-000012000000}"/>
    <cellStyle name="Millares 31" xfId="64" xr:uid="{00000000-0005-0000-0000-000013000000}"/>
    <cellStyle name="Millares 4" xfId="59" xr:uid="{00000000-0005-0000-0000-000014000000}"/>
    <cellStyle name="Millares 5" xfId="71" xr:uid="{00000000-0005-0000-0000-000015000000}"/>
    <cellStyle name="Millares 79" xfId="106" xr:uid="{00000000-0005-0000-0000-000016000000}"/>
    <cellStyle name="Millares_FORMULARIO 4 - M-OFERENTE PPTA ECONOMICA" xfId="105" xr:uid="{00000000-0005-0000-0000-000017000000}"/>
    <cellStyle name="Moneda" xfId="5" builtinId="4"/>
    <cellStyle name="Moneda [0]" xfId="38" builtinId="7"/>
    <cellStyle name="Moneda [0] 2" xfId="49" xr:uid="{00000000-0005-0000-0000-00001A000000}"/>
    <cellStyle name="Moneda [0] 2 2" xfId="87" xr:uid="{00000000-0005-0000-0000-00001B000000}"/>
    <cellStyle name="Moneda [0] 3" xfId="79" xr:uid="{00000000-0005-0000-0000-00001C000000}"/>
    <cellStyle name="Moneda [0] 4" xfId="84" xr:uid="{00000000-0005-0000-0000-00001D000000}"/>
    <cellStyle name="Moneda [0] 5" xfId="108" xr:uid="{00000000-0005-0000-0000-00001E000000}"/>
    <cellStyle name="Moneda 2" xfId="6" xr:uid="{00000000-0005-0000-0000-00001F000000}"/>
    <cellStyle name="Moneda 2 2 2 2 2" xfId="104" xr:uid="{00000000-0005-0000-0000-000020000000}"/>
    <cellStyle name="Moneda 29" xfId="65" xr:uid="{00000000-0005-0000-0000-000021000000}"/>
    <cellStyle name="Moneda 3" xfId="35" xr:uid="{00000000-0005-0000-0000-000022000000}"/>
    <cellStyle name="Moneda 3 2" xfId="45" xr:uid="{00000000-0005-0000-0000-000023000000}"/>
    <cellStyle name="Moneda 3 2 2" xfId="85" xr:uid="{00000000-0005-0000-0000-000024000000}"/>
    <cellStyle name="Moneda 4" xfId="47" xr:uid="{00000000-0005-0000-0000-000025000000}"/>
    <cellStyle name="Moneda 5" xfId="58" xr:uid="{00000000-0005-0000-0000-000026000000}"/>
    <cellStyle name="Moneda 6" xfId="73" xr:uid="{00000000-0005-0000-0000-000027000000}"/>
    <cellStyle name="Moneda 6 2" xfId="90" xr:uid="{00000000-0005-0000-0000-000028000000}"/>
    <cellStyle name="Moneda 6 3" xfId="96" xr:uid="{00000000-0005-0000-0000-000029000000}"/>
    <cellStyle name="Moneda 7" xfId="77" xr:uid="{00000000-0005-0000-0000-00002A000000}"/>
    <cellStyle name="Moneda 7 2" xfId="7" xr:uid="{00000000-0005-0000-0000-00002B000000}"/>
    <cellStyle name="Normal" xfId="0" builtinId="0"/>
    <cellStyle name="Normal 10" xfId="62" xr:uid="{00000000-0005-0000-0000-00002D000000}"/>
    <cellStyle name="Normal 11" xfId="110" xr:uid="{00000000-0005-0000-0000-00002E000000}"/>
    <cellStyle name="Normal 12" xfId="111" xr:uid="{2B99083E-9199-49A7-9868-2CBD7B98442E}"/>
    <cellStyle name="Normal 2" xfId="28" xr:uid="{00000000-0005-0000-0000-00002F000000}"/>
    <cellStyle name="Normal 2 10 2 2" xfId="101" xr:uid="{00000000-0005-0000-0000-000030000000}"/>
    <cellStyle name="Normal 2 10 3" xfId="100" xr:uid="{00000000-0005-0000-0000-000031000000}"/>
    <cellStyle name="Normal 2 2" xfId="8" xr:uid="{00000000-0005-0000-0000-000032000000}"/>
    <cellStyle name="Normal 2 2 2" xfId="32" xr:uid="{00000000-0005-0000-0000-000033000000}"/>
    <cellStyle name="Normal 2 2 2 2 2" xfId="41" xr:uid="{00000000-0005-0000-0000-000034000000}"/>
    <cellStyle name="Normal 2 2 2 2 2 2" xfId="80" xr:uid="{00000000-0005-0000-0000-000035000000}"/>
    <cellStyle name="Normal 2 2 5 2" xfId="9" xr:uid="{00000000-0005-0000-0000-000036000000}"/>
    <cellStyle name="Normal 2 2 5 2 2" xfId="26" xr:uid="{00000000-0005-0000-0000-000037000000}"/>
    <cellStyle name="Normal 2 3" xfId="36" xr:uid="{00000000-0005-0000-0000-000038000000}"/>
    <cellStyle name="Normal 2 52 2" xfId="10" xr:uid="{00000000-0005-0000-0000-000039000000}"/>
    <cellStyle name="Normal 2 52 2 2" xfId="24" xr:uid="{00000000-0005-0000-0000-00003A000000}"/>
    <cellStyle name="Normal 2_FORMATOS_PARA_ENTREGAR 2 2" xfId="11" xr:uid="{00000000-0005-0000-0000-00003B000000}"/>
    <cellStyle name="Normal 2_FORMATOS_PARA_ENTREGAR 2 2 2" xfId="55" xr:uid="{00000000-0005-0000-0000-00003C000000}"/>
    <cellStyle name="Normal 3" xfId="12" xr:uid="{00000000-0005-0000-0000-00003D000000}"/>
    <cellStyle name="Normal 3 11" xfId="99" xr:uid="{00000000-0005-0000-0000-00003E000000}"/>
    <cellStyle name="Normal 3 11 2" xfId="109" xr:uid="{00000000-0005-0000-0000-00003F000000}"/>
    <cellStyle name="Normal 3 2 14 2" xfId="13" xr:uid="{00000000-0005-0000-0000-000040000000}"/>
    <cellStyle name="Normal 3 2 14 2 2" xfId="66" xr:uid="{00000000-0005-0000-0000-000041000000}"/>
    <cellStyle name="Normal 3 2 2" xfId="103" xr:uid="{00000000-0005-0000-0000-000042000000}"/>
    <cellStyle name="Normal 3 3 2" xfId="14" xr:uid="{00000000-0005-0000-0000-000043000000}"/>
    <cellStyle name="Normal 3 3 2 2" xfId="34" xr:uid="{00000000-0005-0000-0000-000044000000}"/>
    <cellStyle name="Normal 3 3 2 2 2" xfId="42" xr:uid="{00000000-0005-0000-0000-000045000000}"/>
    <cellStyle name="Normal 3 3 2 2 2 2" xfId="81" xr:uid="{00000000-0005-0000-0000-000046000000}"/>
    <cellStyle name="Normal 3_ADM-INGENIEROS 2" xfId="15" xr:uid="{00000000-0005-0000-0000-000047000000}"/>
    <cellStyle name="Normal 3_ADM-INGENIEROS 2 2" xfId="50" xr:uid="{00000000-0005-0000-0000-000048000000}"/>
    <cellStyle name="Normal 4" xfId="29" xr:uid="{00000000-0005-0000-0000-000049000000}"/>
    <cellStyle name="Normal 4 2 7 2" xfId="16" xr:uid="{00000000-0005-0000-0000-00004A000000}"/>
    <cellStyle name="Normal 5" xfId="31" xr:uid="{00000000-0005-0000-0000-00004B000000}"/>
    <cellStyle name="Normal 5 11" xfId="40" xr:uid="{00000000-0005-0000-0000-00004C000000}"/>
    <cellStyle name="Normal 5 11 2" xfId="51" xr:uid="{00000000-0005-0000-0000-00004D000000}"/>
    <cellStyle name="Normal 5 11 3" xfId="53" xr:uid="{00000000-0005-0000-0000-00004E000000}"/>
    <cellStyle name="Normal 5 11 3 2" xfId="70" xr:uid="{00000000-0005-0000-0000-00004F000000}"/>
    <cellStyle name="Normal 5 11 3 3" xfId="86" xr:uid="{00000000-0005-0000-0000-000050000000}"/>
    <cellStyle name="Normal 5 11 3 4" xfId="94" xr:uid="{00000000-0005-0000-0000-000051000000}"/>
    <cellStyle name="Normal 5 11 3 5" xfId="98" xr:uid="{00000000-0005-0000-0000-000052000000}"/>
    <cellStyle name="Normal 5 2" xfId="39" xr:uid="{00000000-0005-0000-0000-000053000000}"/>
    <cellStyle name="Normal 5 2 2" xfId="43" xr:uid="{00000000-0005-0000-0000-000054000000}"/>
    <cellStyle name="Normal 5 2 3" xfId="52" xr:uid="{00000000-0005-0000-0000-000055000000}"/>
    <cellStyle name="Normal 5 2 4" xfId="54" xr:uid="{00000000-0005-0000-0000-000056000000}"/>
    <cellStyle name="Normal 5 2 4 2" xfId="68" xr:uid="{00000000-0005-0000-0000-000057000000}"/>
    <cellStyle name="Normal 5 2 4 3" xfId="83" xr:uid="{00000000-0005-0000-0000-000058000000}"/>
    <cellStyle name="Normal 5 2 4 4" xfId="93" xr:uid="{00000000-0005-0000-0000-000059000000}"/>
    <cellStyle name="Normal 6" xfId="61" xr:uid="{00000000-0005-0000-0000-00005A000000}"/>
    <cellStyle name="Normal 6 2" xfId="78" xr:uid="{00000000-0005-0000-0000-00005B000000}"/>
    <cellStyle name="Normal 67" xfId="17" xr:uid="{00000000-0005-0000-0000-00005C000000}"/>
    <cellStyle name="Normal 7" xfId="75" xr:uid="{00000000-0005-0000-0000-00005D000000}"/>
    <cellStyle name="Normal 8" xfId="107" xr:uid="{00000000-0005-0000-0000-00005E000000}"/>
    <cellStyle name="Normal 9" xfId="67" xr:uid="{00000000-0005-0000-0000-00005F000000}"/>
    <cellStyle name="Normal 9 2" xfId="82" xr:uid="{00000000-0005-0000-0000-000060000000}"/>
    <cellStyle name="Normal 9 3" xfId="92" xr:uid="{00000000-0005-0000-0000-000061000000}"/>
    <cellStyle name="Normal_CONSOLIDADO PRESUPUESTOS OCC Y URA 2" xfId="18" xr:uid="{00000000-0005-0000-0000-000062000000}"/>
    <cellStyle name="Normal_CONSOLIDADO PRESUPUESTOS OCC Y URA 2 2" xfId="33" xr:uid="{00000000-0005-0000-0000-000063000000}"/>
    <cellStyle name="Normal_PTO OFICIAL PREPLIEGO (CORREGIDO) 2" xfId="102" xr:uid="{00000000-0005-0000-0000-000064000000}"/>
    <cellStyle name="Porcentaje" xfId="21" builtinId="5"/>
    <cellStyle name="Porcentaje 2" xfId="19" xr:uid="{00000000-0005-0000-0000-000066000000}"/>
    <cellStyle name="Porcentaje 2 2" xfId="63" xr:uid="{00000000-0005-0000-0000-000067000000}"/>
    <cellStyle name="Porcentaje 3" xfId="56" xr:uid="{00000000-0005-0000-0000-000068000000}"/>
    <cellStyle name="Porcentaje 3 2" xfId="20" xr:uid="{00000000-0005-0000-0000-000069000000}"/>
    <cellStyle name="Porcentaje 3 2 2" xfId="60" xr:uid="{00000000-0005-0000-0000-00006A000000}"/>
    <cellStyle name="Porcentaje 4" xfId="112" xr:uid="{B1AE653C-9BEE-4C12-AB02-CE98A71A6108}"/>
    <cellStyle name="Porcentual 2 2 5 2" xfId="22" xr:uid="{00000000-0005-0000-0000-00006B000000}"/>
    <cellStyle name="Porcentual 2 2 5 2 2" xfId="25" xr:uid="{00000000-0005-0000-0000-00006C000000}"/>
    <cellStyle name="Porcentual 2 2 5 2 2 2" xfId="76" xr:uid="{00000000-0005-0000-0000-00006D000000}"/>
    <cellStyle name="Porcentual 2 2 5 2 3" xfId="30" xr:uid="{00000000-0005-0000-0000-00006E000000}"/>
    <cellStyle name="Porcentual 7 2" xfId="23" xr:uid="{00000000-0005-0000-0000-00006F000000}"/>
  </cellStyles>
  <dxfs count="31">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F96763"/>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63" Type="http://schemas.openxmlformats.org/officeDocument/2006/relationships/externalLink" Target="externalLinks/externalLink47.xml"/><Relationship Id="rId68" Type="http://schemas.openxmlformats.org/officeDocument/2006/relationships/externalLink" Target="externalLinks/externalLink52.xml"/><Relationship Id="rId84" Type="http://schemas.openxmlformats.org/officeDocument/2006/relationships/externalLink" Target="externalLinks/externalLink68.xml"/><Relationship Id="rId89" Type="http://schemas.openxmlformats.org/officeDocument/2006/relationships/externalLink" Target="externalLinks/externalLink73.xml"/><Relationship Id="rId112" Type="http://schemas.openxmlformats.org/officeDocument/2006/relationships/customXml" Target="../customXml/item2.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53" Type="http://schemas.openxmlformats.org/officeDocument/2006/relationships/externalLink" Target="externalLinks/externalLink37.xml"/><Relationship Id="rId58" Type="http://schemas.openxmlformats.org/officeDocument/2006/relationships/externalLink" Target="externalLinks/externalLink42.xml"/><Relationship Id="rId74" Type="http://schemas.openxmlformats.org/officeDocument/2006/relationships/externalLink" Target="externalLinks/externalLink58.xml"/><Relationship Id="rId79" Type="http://schemas.openxmlformats.org/officeDocument/2006/relationships/externalLink" Target="externalLinks/externalLink63.xml"/><Relationship Id="rId102" Type="http://schemas.openxmlformats.org/officeDocument/2006/relationships/externalLink" Target="externalLinks/externalLink86.xml"/><Relationship Id="rId5" Type="http://schemas.openxmlformats.org/officeDocument/2006/relationships/worksheet" Target="worksheets/sheet5.xml"/><Relationship Id="rId90" Type="http://schemas.openxmlformats.org/officeDocument/2006/relationships/externalLink" Target="externalLinks/externalLink74.xml"/><Relationship Id="rId95" Type="http://schemas.openxmlformats.org/officeDocument/2006/relationships/externalLink" Target="externalLinks/externalLink79.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64" Type="http://schemas.openxmlformats.org/officeDocument/2006/relationships/externalLink" Target="externalLinks/externalLink48.xml"/><Relationship Id="rId69" Type="http://schemas.openxmlformats.org/officeDocument/2006/relationships/externalLink" Target="externalLinks/externalLink53.xml"/><Relationship Id="rId113" Type="http://schemas.openxmlformats.org/officeDocument/2006/relationships/customXml" Target="../customXml/item3.xml"/><Relationship Id="rId80" Type="http://schemas.openxmlformats.org/officeDocument/2006/relationships/externalLink" Target="externalLinks/externalLink64.xml"/><Relationship Id="rId85" Type="http://schemas.openxmlformats.org/officeDocument/2006/relationships/externalLink" Target="externalLinks/externalLink69.xml"/><Relationship Id="rId12" Type="http://schemas.openxmlformats.org/officeDocument/2006/relationships/worksheet" Target="worksheets/sheet12.xml"/><Relationship Id="rId17" Type="http://schemas.openxmlformats.org/officeDocument/2006/relationships/externalLink" Target="externalLinks/externalLink1.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59" Type="http://schemas.openxmlformats.org/officeDocument/2006/relationships/externalLink" Target="externalLinks/externalLink43.xml"/><Relationship Id="rId103" Type="http://schemas.openxmlformats.org/officeDocument/2006/relationships/externalLink" Target="externalLinks/externalLink87.xml"/><Relationship Id="rId108" Type="http://schemas.openxmlformats.org/officeDocument/2006/relationships/styles" Target="styles.xml"/><Relationship Id="rId54" Type="http://schemas.openxmlformats.org/officeDocument/2006/relationships/externalLink" Target="externalLinks/externalLink38.xml"/><Relationship Id="rId70" Type="http://schemas.openxmlformats.org/officeDocument/2006/relationships/externalLink" Target="externalLinks/externalLink54.xml"/><Relationship Id="rId75" Type="http://schemas.openxmlformats.org/officeDocument/2006/relationships/externalLink" Target="externalLinks/externalLink59.xml"/><Relationship Id="rId91" Type="http://schemas.openxmlformats.org/officeDocument/2006/relationships/externalLink" Target="externalLinks/externalLink75.xml"/><Relationship Id="rId96" Type="http://schemas.openxmlformats.org/officeDocument/2006/relationships/externalLink" Target="externalLinks/externalLink8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 Id="rId57" Type="http://schemas.openxmlformats.org/officeDocument/2006/relationships/externalLink" Target="externalLinks/externalLink41.xml"/><Relationship Id="rId106" Type="http://schemas.openxmlformats.org/officeDocument/2006/relationships/externalLink" Target="externalLinks/externalLink90.xml"/><Relationship Id="rId10" Type="http://schemas.openxmlformats.org/officeDocument/2006/relationships/worksheet" Target="worksheets/sheet10.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externalLink" Target="externalLinks/externalLink36.xml"/><Relationship Id="rId60" Type="http://schemas.openxmlformats.org/officeDocument/2006/relationships/externalLink" Target="externalLinks/externalLink44.xml"/><Relationship Id="rId65" Type="http://schemas.openxmlformats.org/officeDocument/2006/relationships/externalLink" Target="externalLinks/externalLink49.xml"/><Relationship Id="rId73" Type="http://schemas.openxmlformats.org/officeDocument/2006/relationships/externalLink" Target="externalLinks/externalLink57.xml"/><Relationship Id="rId78" Type="http://schemas.openxmlformats.org/officeDocument/2006/relationships/externalLink" Target="externalLinks/externalLink62.xml"/><Relationship Id="rId81" Type="http://schemas.openxmlformats.org/officeDocument/2006/relationships/externalLink" Target="externalLinks/externalLink65.xml"/><Relationship Id="rId86" Type="http://schemas.openxmlformats.org/officeDocument/2006/relationships/externalLink" Target="externalLinks/externalLink70.xml"/><Relationship Id="rId94" Type="http://schemas.openxmlformats.org/officeDocument/2006/relationships/externalLink" Target="externalLinks/externalLink78.xml"/><Relationship Id="rId99" Type="http://schemas.openxmlformats.org/officeDocument/2006/relationships/externalLink" Target="externalLinks/externalLink83.xml"/><Relationship Id="rId101" Type="http://schemas.openxmlformats.org/officeDocument/2006/relationships/externalLink" Target="externalLinks/externalLink8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109" Type="http://schemas.openxmlformats.org/officeDocument/2006/relationships/sharedStrings" Target="sharedStrings.xml"/><Relationship Id="rId34" Type="http://schemas.openxmlformats.org/officeDocument/2006/relationships/externalLink" Target="externalLinks/externalLink18.xml"/><Relationship Id="rId50" Type="http://schemas.openxmlformats.org/officeDocument/2006/relationships/externalLink" Target="externalLinks/externalLink34.xml"/><Relationship Id="rId55" Type="http://schemas.openxmlformats.org/officeDocument/2006/relationships/externalLink" Target="externalLinks/externalLink39.xml"/><Relationship Id="rId76" Type="http://schemas.openxmlformats.org/officeDocument/2006/relationships/externalLink" Target="externalLinks/externalLink60.xml"/><Relationship Id="rId97" Type="http://schemas.openxmlformats.org/officeDocument/2006/relationships/externalLink" Target="externalLinks/externalLink81.xml"/><Relationship Id="rId104" Type="http://schemas.openxmlformats.org/officeDocument/2006/relationships/externalLink" Target="externalLinks/externalLink88.xml"/><Relationship Id="rId7" Type="http://schemas.openxmlformats.org/officeDocument/2006/relationships/worksheet" Target="worksheets/sheet7.xml"/><Relationship Id="rId71" Type="http://schemas.openxmlformats.org/officeDocument/2006/relationships/externalLink" Target="externalLinks/externalLink55.xml"/><Relationship Id="rId92" Type="http://schemas.openxmlformats.org/officeDocument/2006/relationships/externalLink" Target="externalLinks/externalLink76.xml"/><Relationship Id="rId2" Type="http://schemas.openxmlformats.org/officeDocument/2006/relationships/worksheet" Target="worksheets/sheet2.xml"/><Relationship Id="rId29" Type="http://schemas.openxmlformats.org/officeDocument/2006/relationships/externalLink" Target="externalLinks/externalLink13.xml"/><Relationship Id="rId24" Type="http://schemas.openxmlformats.org/officeDocument/2006/relationships/externalLink" Target="externalLinks/externalLink8.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66" Type="http://schemas.openxmlformats.org/officeDocument/2006/relationships/externalLink" Target="externalLinks/externalLink50.xml"/><Relationship Id="rId87" Type="http://schemas.openxmlformats.org/officeDocument/2006/relationships/externalLink" Target="externalLinks/externalLink71.xml"/><Relationship Id="rId110" Type="http://schemas.openxmlformats.org/officeDocument/2006/relationships/calcChain" Target="calcChain.xml"/><Relationship Id="rId61" Type="http://schemas.openxmlformats.org/officeDocument/2006/relationships/externalLink" Target="externalLinks/externalLink45.xml"/><Relationship Id="rId82" Type="http://schemas.openxmlformats.org/officeDocument/2006/relationships/externalLink" Target="externalLinks/externalLink66.xml"/><Relationship Id="rId19" Type="http://schemas.openxmlformats.org/officeDocument/2006/relationships/externalLink" Target="externalLinks/externalLink3.xml"/><Relationship Id="rId14" Type="http://schemas.openxmlformats.org/officeDocument/2006/relationships/worksheet" Target="worksheets/sheet14.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56" Type="http://schemas.openxmlformats.org/officeDocument/2006/relationships/externalLink" Target="externalLinks/externalLink40.xml"/><Relationship Id="rId77" Type="http://schemas.openxmlformats.org/officeDocument/2006/relationships/externalLink" Target="externalLinks/externalLink61.xml"/><Relationship Id="rId100" Type="http://schemas.openxmlformats.org/officeDocument/2006/relationships/externalLink" Target="externalLinks/externalLink84.xml"/><Relationship Id="rId105" Type="http://schemas.openxmlformats.org/officeDocument/2006/relationships/externalLink" Target="externalLinks/externalLink89.xml"/><Relationship Id="rId8" Type="http://schemas.openxmlformats.org/officeDocument/2006/relationships/worksheet" Target="worksheets/sheet8.xml"/><Relationship Id="rId51" Type="http://schemas.openxmlformats.org/officeDocument/2006/relationships/externalLink" Target="externalLinks/externalLink35.xml"/><Relationship Id="rId72" Type="http://schemas.openxmlformats.org/officeDocument/2006/relationships/externalLink" Target="externalLinks/externalLink56.xml"/><Relationship Id="rId93" Type="http://schemas.openxmlformats.org/officeDocument/2006/relationships/externalLink" Target="externalLinks/externalLink77.xml"/><Relationship Id="rId98" Type="http://schemas.openxmlformats.org/officeDocument/2006/relationships/externalLink" Target="externalLinks/externalLink82.xml"/><Relationship Id="rId3" Type="http://schemas.openxmlformats.org/officeDocument/2006/relationships/worksheet" Target="worksheets/sheet3.xml"/><Relationship Id="rId25" Type="http://schemas.openxmlformats.org/officeDocument/2006/relationships/externalLink" Target="externalLinks/externalLink9.xml"/><Relationship Id="rId46" Type="http://schemas.openxmlformats.org/officeDocument/2006/relationships/externalLink" Target="externalLinks/externalLink30.xml"/><Relationship Id="rId67" Type="http://schemas.openxmlformats.org/officeDocument/2006/relationships/externalLink" Target="externalLinks/externalLink51.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62" Type="http://schemas.openxmlformats.org/officeDocument/2006/relationships/externalLink" Target="externalLinks/externalLink46.xml"/><Relationship Id="rId83" Type="http://schemas.openxmlformats.org/officeDocument/2006/relationships/externalLink" Target="externalLinks/externalLink67.xml"/><Relationship Id="rId88" Type="http://schemas.openxmlformats.org/officeDocument/2006/relationships/externalLink" Target="externalLinks/externalLink72.xml"/><Relationship Id="rId111"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6.png"/><Relationship Id="rId7" Type="http://schemas.openxmlformats.org/officeDocument/2006/relationships/image" Target="../media/image8.png"/><Relationship Id="rId12" Type="http://schemas.openxmlformats.org/officeDocument/2006/relationships/image" Target="../media/image11.png"/><Relationship Id="rId17" Type="http://schemas.openxmlformats.org/officeDocument/2006/relationships/image" Target="../media/image16.png"/><Relationship Id="rId2" Type="http://schemas.microsoft.com/office/2007/relationships/hdphoto" Target="../media/hdphoto1.wdp"/><Relationship Id="rId16" Type="http://schemas.openxmlformats.org/officeDocument/2006/relationships/image" Target="../media/image15.png"/><Relationship Id="rId1" Type="http://schemas.openxmlformats.org/officeDocument/2006/relationships/image" Target="../media/image2.png"/><Relationship Id="rId6" Type="http://schemas.microsoft.com/office/2007/relationships/hdphoto" Target="../media/hdphoto3.wdp"/><Relationship Id="rId11" Type="http://schemas.microsoft.com/office/2007/relationships/hdphoto" Target="../media/hdphoto5.wdp"/><Relationship Id="rId5" Type="http://schemas.openxmlformats.org/officeDocument/2006/relationships/image" Target="../media/image7.png"/><Relationship Id="rId15" Type="http://schemas.openxmlformats.org/officeDocument/2006/relationships/image" Target="../media/image14.png"/><Relationship Id="rId10" Type="http://schemas.openxmlformats.org/officeDocument/2006/relationships/image" Target="../media/image10.png"/><Relationship Id="rId19" Type="http://schemas.openxmlformats.org/officeDocument/2006/relationships/image" Target="../media/image18.png"/><Relationship Id="rId4" Type="http://schemas.microsoft.com/office/2007/relationships/hdphoto" Target="../media/hdphoto2.wdp"/><Relationship Id="rId9" Type="http://schemas.microsoft.com/office/2007/relationships/hdphoto" Target="../media/hdphoto4.wdp"/><Relationship Id="rId14"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hyperlink" Target="#'MATRIZ%20INDICADORES'!A1"/></Relationships>
</file>

<file path=xl/drawings/drawing1.xml><?xml version="1.0" encoding="utf-8"?>
<xdr:wsDr xmlns:xdr="http://schemas.openxmlformats.org/drawingml/2006/spreadsheetDrawing" xmlns:a="http://schemas.openxmlformats.org/drawingml/2006/main">
  <xdr:oneCellAnchor>
    <xdr:from>
      <xdr:col>6</xdr:col>
      <xdr:colOff>2447925</xdr:colOff>
      <xdr:row>143</xdr:row>
      <xdr:rowOff>0</xdr:rowOff>
    </xdr:from>
    <xdr:ext cx="0" cy="166690"/>
    <xdr:sp macro="" textlink="">
      <xdr:nvSpPr>
        <xdr:cNvPr id="2" name="Text Box 2">
          <a:extLst>
            <a:ext uri="{FF2B5EF4-FFF2-40B4-BE49-F238E27FC236}">
              <a16:creationId xmlns:a16="http://schemas.microsoft.com/office/drawing/2014/main" id="{66C9EA12-00A8-40EF-8862-8B648AE3CA9D}"/>
            </a:ext>
          </a:extLst>
        </xdr:cNvPr>
        <xdr:cNvSpPr txBox="1">
          <a:spLocks noChangeArrowheads="1"/>
        </xdr:cNvSpPr>
      </xdr:nvSpPr>
      <xdr:spPr bwMode="auto">
        <a:xfrm>
          <a:off x="5295900" y="7275195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143</xdr:row>
      <xdr:rowOff>0</xdr:rowOff>
    </xdr:from>
    <xdr:ext cx="0" cy="166690"/>
    <xdr:sp macro="" textlink="">
      <xdr:nvSpPr>
        <xdr:cNvPr id="3" name="Text Box 123">
          <a:extLst>
            <a:ext uri="{FF2B5EF4-FFF2-40B4-BE49-F238E27FC236}">
              <a16:creationId xmlns:a16="http://schemas.microsoft.com/office/drawing/2014/main" id="{FE5316C0-D22D-4CA6-BB07-B25788257969}"/>
            </a:ext>
          </a:extLst>
        </xdr:cNvPr>
        <xdr:cNvSpPr txBox="1">
          <a:spLocks noChangeArrowheads="1"/>
        </xdr:cNvSpPr>
      </xdr:nvSpPr>
      <xdr:spPr bwMode="auto">
        <a:xfrm>
          <a:off x="5295900" y="7275195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143</xdr:row>
      <xdr:rowOff>0</xdr:rowOff>
    </xdr:from>
    <xdr:ext cx="0" cy="166690"/>
    <xdr:sp macro="" textlink="">
      <xdr:nvSpPr>
        <xdr:cNvPr id="4" name="Text Box 190">
          <a:extLst>
            <a:ext uri="{FF2B5EF4-FFF2-40B4-BE49-F238E27FC236}">
              <a16:creationId xmlns:a16="http://schemas.microsoft.com/office/drawing/2014/main" id="{11B63A54-E446-4857-80DA-D43506ED850C}"/>
            </a:ext>
          </a:extLst>
        </xdr:cNvPr>
        <xdr:cNvSpPr txBox="1">
          <a:spLocks noChangeArrowheads="1"/>
        </xdr:cNvSpPr>
      </xdr:nvSpPr>
      <xdr:spPr bwMode="auto">
        <a:xfrm>
          <a:off x="5295900" y="7275195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143</xdr:row>
      <xdr:rowOff>0</xdr:rowOff>
    </xdr:from>
    <xdr:ext cx="0" cy="166689"/>
    <xdr:sp macro="" textlink="">
      <xdr:nvSpPr>
        <xdr:cNvPr id="5" name="Text Box 2">
          <a:extLst>
            <a:ext uri="{FF2B5EF4-FFF2-40B4-BE49-F238E27FC236}">
              <a16:creationId xmlns:a16="http://schemas.microsoft.com/office/drawing/2014/main" id="{AE1F2BC4-C2E4-4637-8E93-ADF93790BDC3}"/>
            </a:ext>
          </a:extLst>
        </xdr:cNvPr>
        <xdr:cNvSpPr txBox="1">
          <a:spLocks noChangeArrowheads="1"/>
        </xdr:cNvSpPr>
      </xdr:nvSpPr>
      <xdr:spPr bwMode="auto">
        <a:xfrm>
          <a:off x="5295900" y="7275195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143</xdr:row>
      <xdr:rowOff>0</xdr:rowOff>
    </xdr:from>
    <xdr:ext cx="0" cy="166689"/>
    <xdr:sp macro="" textlink="">
      <xdr:nvSpPr>
        <xdr:cNvPr id="6" name="Text Box 123">
          <a:extLst>
            <a:ext uri="{FF2B5EF4-FFF2-40B4-BE49-F238E27FC236}">
              <a16:creationId xmlns:a16="http://schemas.microsoft.com/office/drawing/2014/main" id="{CDF95ECF-9587-4665-A041-A742F30DBD40}"/>
            </a:ext>
          </a:extLst>
        </xdr:cNvPr>
        <xdr:cNvSpPr txBox="1">
          <a:spLocks noChangeArrowheads="1"/>
        </xdr:cNvSpPr>
      </xdr:nvSpPr>
      <xdr:spPr bwMode="auto">
        <a:xfrm>
          <a:off x="5295900" y="7275195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143</xdr:row>
      <xdr:rowOff>0</xdr:rowOff>
    </xdr:from>
    <xdr:ext cx="0" cy="166689"/>
    <xdr:sp macro="" textlink="">
      <xdr:nvSpPr>
        <xdr:cNvPr id="7" name="Text Box 190">
          <a:extLst>
            <a:ext uri="{FF2B5EF4-FFF2-40B4-BE49-F238E27FC236}">
              <a16:creationId xmlns:a16="http://schemas.microsoft.com/office/drawing/2014/main" id="{563A2A14-4883-48E7-BAEE-FF96A4B83F48}"/>
            </a:ext>
          </a:extLst>
        </xdr:cNvPr>
        <xdr:cNvSpPr txBox="1">
          <a:spLocks noChangeArrowheads="1"/>
        </xdr:cNvSpPr>
      </xdr:nvSpPr>
      <xdr:spPr bwMode="auto">
        <a:xfrm>
          <a:off x="5295900" y="7275195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9</xdr:col>
      <xdr:colOff>535782</xdr:colOff>
      <xdr:row>1</xdr:row>
      <xdr:rowOff>59533</xdr:rowOff>
    </xdr:from>
    <xdr:to>
      <xdr:col>10</xdr:col>
      <xdr:colOff>1185863</xdr:colOff>
      <xdr:row>5</xdr:row>
      <xdr:rowOff>171563</xdr:rowOff>
    </xdr:to>
    <xdr:pic>
      <xdr:nvPicPr>
        <xdr:cNvPr id="8" name="Imagen 7">
          <a:extLst>
            <a:ext uri="{FF2B5EF4-FFF2-40B4-BE49-F238E27FC236}">
              <a16:creationId xmlns:a16="http://schemas.microsoft.com/office/drawing/2014/main" id="{D33A9AF7-15C7-4F6D-A830-2D98EF4878A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90" t="12776" r="4290" b="17180"/>
        <a:stretch/>
      </xdr:blipFill>
      <xdr:spPr bwMode="auto">
        <a:xfrm>
          <a:off x="7993857" y="173833"/>
          <a:ext cx="1631156" cy="92165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2447925</xdr:colOff>
      <xdr:row>182</xdr:row>
      <xdr:rowOff>0</xdr:rowOff>
    </xdr:from>
    <xdr:to>
      <xdr:col>1</xdr:col>
      <xdr:colOff>2447925</xdr:colOff>
      <xdr:row>182</xdr:row>
      <xdr:rowOff>167528</xdr:rowOff>
    </xdr:to>
    <xdr:sp macro="" textlink="">
      <xdr:nvSpPr>
        <xdr:cNvPr id="2" name="Text Box 2">
          <a:extLst>
            <a:ext uri="{FF2B5EF4-FFF2-40B4-BE49-F238E27FC236}">
              <a16:creationId xmlns:a16="http://schemas.microsoft.com/office/drawing/2014/main" id="{00000000-0008-0000-0C00-000002000000}"/>
            </a:ext>
          </a:extLst>
        </xdr:cNvPr>
        <xdr:cNvSpPr txBox="1">
          <a:spLocks noChangeArrowheads="1"/>
        </xdr:cNvSpPr>
      </xdr:nvSpPr>
      <xdr:spPr bwMode="auto">
        <a:xfrm>
          <a:off x="2857500" y="19011900"/>
          <a:ext cx="0" cy="167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2447925</xdr:colOff>
      <xdr:row>182</xdr:row>
      <xdr:rowOff>0</xdr:rowOff>
    </xdr:from>
    <xdr:to>
      <xdr:col>1</xdr:col>
      <xdr:colOff>2447925</xdr:colOff>
      <xdr:row>182</xdr:row>
      <xdr:rowOff>167528</xdr:rowOff>
    </xdr:to>
    <xdr:sp macro="" textlink="">
      <xdr:nvSpPr>
        <xdr:cNvPr id="3" name="Text Box 123">
          <a:extLst>
            <a:ext uri="{FF2B5EF4-FFF2-40B4-BE49-F238E27FC236}">
              <a16:creationId xmlns:a16="http://schemas.microsoft.com/office/drawing/2014/main" id="{00000000-0008-0000-0C00-000003000000}"/>
            </a:ext>
          </a:extLst>
        </xdr:cNvPr>
        <xdr:cNvSpPr txBox="1">
          <a:spLocks noChangeArrowheads="1"/>
        </xdr:cNvSpPr>
      </xdr:nvSpPr>
      <xdr:spPr bwMode="auto">
        <a:xfrm>
          <a:off x="2857500" y="19011900"/>
          <a:ext cx="0" cy="167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2447925</xdr:colOff>
      <xdr:row>182</xdr:row>
      <xdr:rowOff>0</xdr:rowOff>
    </xdr:from>
    <xdr:to>
      <xdr:col>1</xdr:col>
      <xdr:colOff>2447925</xdr:colOff>
      <xdr:row>182</xdr:row>
      <xdr:rowOff>167528</xdr:rowOff>
    </xdr:to>
    <xdr:sp macro="" textlink="">
      <xdr:nvSpPr>
        <xdr:cNvPr id="4" name="Text Box 190">
          <a:extLst>
            <a:ext uri="{FF2B5EF4-FFF2-40B4-BE49-F238E27FC236}">
              <a16:creationId xmlns:a16="http://schemas.microsoft.com/office/drawing/2014/main" id="{00000000-0008-0000-0C00-000004000000}"/>
            </a:ext>
          </a:extLst>
        </xdr:cNvPr>
        <xdr:cNvSpPr txBox="1">
          <a:spLocks noChangeArrowheads="1"/>
        </xdr:cNvSpPr>
      </xdr:nvSpPr>
      <xdr:spPr bwMode="auto">
        <a:xfrm>
          <a:off x="2857500" y="19011900"/>
          <a:ext cx="0" cy="167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105832</xdr:colOff>
      <xdr:row>0</xdr:row>
      <xdr:rowOff>0</xdr:rowOff>
    </xdr:from>
    <xdr:to>
      <xdr:col>8</xdr:col>
      <xdr:colOff>3404190</xdr:colOff>
      <xdr:row>2</xdr:row>
      <xdr:rowOff>876300</xdr:rowOff>
    </xdr:to>
    <xdr:pic>
      <xdr:nvPicPr>
        <xdr:cNvPr id="5" name="Imagen 4">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45000"/>
                  </a14:imgEffect>
                </a14:imgLayer>
              </a14:imgProps>
            </a:ext>
            <a:ext uri="{28A0092B-C50C-407E-A947-70E740481C1C}">
              <a14:useLocalDpi xmlns:a14="http://schemas.microsoft.com/office/drawing/2010/main" val="0"/>
            </a:ext>
          </a:extLst>
        </a:blip>
        <a:stretch>
          <a:fillRect/>
        </a:stretch>
      </xdr:blipFill>
      <xdr:spPr>
        <a:xfrm>
          <a:off x="105832" y="0"/>
          <a:ext cx="16391468" cy="1409700"/>
        </a:xfrm>
        <a:prstGeom prst="rect">
          <a:avLst/>
        </a:prstGeom>
      </xdr:spPr>
    </xdr:pic>
    <xdr:clientData/>
  </xdr:twoCellAnchor>
  <xdr:oneCellAnchor>
    <xdr:from>
      <xdr:col>1</xdr:col>
      <xdr:colOff>2447925</xdr:colOff>
      <xdr:row>194</xdr:row>
      <xdr:rowOff>0</xdr:rowOff>
    </xdr:from>
    <xdr:ext cx="0" cy="167528"/>
    <xdr:sp macro="" textlink="">
      <xdr:nvSpPr>
        <xdr:cNvPr id="7" name="Text Box 2">
          <a:extLst>
            <a:ext uri="{FF2B5EF4-FFF2-40B4-BE49-F238E27FC236}">
              <a16:creationId xmlns:a16="http://schemas.microsoft.com/office/drawing/2014/main" id="{00000000-0008-0000-0C00-000007000000}"/>
            </a:ext>
          </a:extLst>
        </xdr:cNvPr>
        <xdr:cNvSpPr txBox="1">
          <a:spLocks noChangeArrowheads="1"/>
        </xdr:cNvSpPr>
      </xdr:nvSpPr>
      <xdr:spPr bwMode="auto">
        <a:xfrm>
          <a:off x="2856139" y="20084143"/>
          <a:ext cx="0" cy="167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194</xdr:row>
      <xdr:rowOff>0</xdr:rowOff>
    </xdr:from>
    <xdr:ext cx="0" cy="167528"/>
    <xdr:sp macro="" textlink="">
      <xdr:nvSpPr>
        <xdr:cNvPr id="8" name="Text Box 123">
          <a:extLst>
            <a:ext uri="{FF2B5EF4-FFF2-40B4-BE49-F238E27FC236}">
              <a16:creationId xmlns:a16="http://schemas.microsoft.com/office/drawing/2014/main" id="{00000000-0008-0000-0C00-000008000000}"/>
            </a:ext>
          </a:extLst>
        </xdr:cNvPr>
        <xdr:cNvSpPr txBox="1">
          <a:spLocks noChangeArrowheads="1"/>
        </xdr:cNvSpPr>
      </xdr:nvSpPr>
      <xdr:spPr bwMode="auto">
        <a:xfrm>
          <a:off x="2856139" y="20084143"/>
          <a:ext cx="0" cy="167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2447925</xdr:colOff>
      <xdr:row>194</xdr:row>
      <xdr:rowOff>0</xdr:rowOff>
    </xdr:from>
    <xdr:ext cx="0" cy="167528"/>
    <xdr:sp macro="" textlink="">
      <xdr:nvSpPr>
        <xdr:cNvPr id="9" name="Text Box 190">
          <a:extLst>
            <a:ext uri="{FF2B5EF4-FFF2-40B4-BE49-F238E27FC236}">
              <a16:creationId xmlns:a16="http://schemas.microsoft.com/office/drawing/2014/main" id="{00000000-0008-0000-0C00-000009000000}"/>
            </a:ext>
          </a:extLst>
        </xdr:cNvPr>
        <xdr:cNvSpPr txBox="1">
          <a:spLocks noChangeArrowheads="1"/>
        </xdr:cNvSpPr>
      </xdr:nvSpPr>
      <xdr:spPr bwMode="auto">
        <a:xfrm>
          <a:off x="2856139" y="20084143"/>
          <a:ext cx="0" cy="167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8</xdr:col>
      <xdr:colOff>2685250</xdr:colOff>
      <xdr:row>50</xdr:row>
      <xdr:rowOff>25592</xdr:rowOff>
    </xdr:from>
    <xdr:to>
      <xdr:col>8</xdr:col>
      <xdr:colOff>3606842</xdr:colOff>
      <xdr:row>54</xdr:row>
      <xdr:rowOff>179660</xdr:rowOff>
    </xdr:to>
    <xdr:pic>
      <xdr:nvPicPr>
        <xdr:cNvPr id="31" name="Imagen 30">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artisticPhotocopy/>
                  </a14:imgEffect>
                  <a14:imgEffect>
                    <a14:sharpenSoften amount="50000"/>
                  </a14:imgEffect>
                  <a14:imgEffect>
                    <a14:saturation sat="0"/>
                  </a14:imgEffect>
                </a14:imgLayer>
              </a14:imgProps>
            </a:ext>
          </a:extLst>
        </a:blip>
        <a:stretch>
          <a:fillRect/>
        </a:stretch>
      </xdr:blipFill>
      <xdr:spPr>
        <a:xfrm>
          <a:off x="14397112" y="21962250"/>
          <a:ext cx="921592" cy="1437026"/>
        </a:xfrm>
        <a:prstGeom prst="rect">
          <a:avLst/>
        </a:prstGeom>
      </xdr:spPr>
    </xdr:pic>
    <xdr:clientData/>
  </xdr:twoCellAnchor>
  <xdr:twoCellAnchor editAs="oneCell">
    <xdr:from>
      <xdr:col>8</xdr:col>
      <xdr:colOff>349681</xdr:colOff>
      <xdr:row>50</xdr:row>
      <xdr:rowOff>41469</xdr:rowOff>
    </xdr:from>
    <xdr:to>
      <xdr:col>8</xdr:col>
      <xdr:colOff>1841932</xdr:colOff>
      <xdr:row>54</xdr:row>
      <xdr:rowOff>152145</xdr:rowOff>
    </xdr:to>
    <xdr:pic>
      <xdr:nvPicPr>
        <xdr:cNvPr id="32" name="Imagen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artisticPhotocopy/>
                  </a14:imgEffect>
                  <a14:imgEffect>
                    <a14:sharpenSoften amount="50000"/>
                  </a14:imgEffect>
                  <a14:imgEffect>
                    <a14:saturation sat="0"/>
                  </a14:imgEffect>
                </a14:imgLayer>
              </a14:imgProps>
            </a:ext>
          </a:extLst>
        </a:blip>
        <a:stretch>
          <a:fillRect/>
        </a:stretch>
      </xdr:blipFill>
      <xdr:spPr>
        <a:xfrm>
          <a:off x="12061543" y="21978127"/>
          <a:ext cx="1492251" cy="1393634"/>
        </a:xfrm>
        <a:prstGeom prst="rect">
          <a:avLst/>
        </a:prstGeom>
      </xdr:spPr>
    </xdr:pic>
    <xdr:clientData/>
  </xdr:twoCellAnchor>
  <xdr:twoCellAnchor editAs="oneCell">
    <xdr:from>
      <xdr:col>0</xdr:col>
      <xdr:colOff>0</xdr:colOff>
      <xdr:row>0</xdr:row>
      <xdr:rowOff>0</xdr:rowOff>
    </xdr:from>
    <xdr:to>
      <xdr:col>0</xdr:col>
      <xdr:colOff>171450</xdr:colOff>
      <xdr:row>0</xdr:row>
      <xdr:rowOff>171450</xdr:rowOff>
    </xdr:to>
    <xdr:pic>
      <xdr:nvPicPr>
        <xdr:cNvPr id="35" name="Imagen 34">
          <a:extLst>
            <a:ext uri="{FF2B5EF4-FFF2-40B4-BE49-F238E27FC236}">
              <a16:creationId xmlns:a16="http://schemas.microsoft.com/office/drawing/2014/main" id="{00000000-0008-0000-0C00-00002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72158</xdr:colOff>
      <xdr:row>112</xdr:row>
      <xdr:rowOff>65290</xdr:rowOff>
    </xdr:from>
    <xdr:to>
      <xdr:col>8</xdr:col>
      <xdr:colOff>2107045</xdr:colOff>
      <xdr:row>115</xdr:row>
      <xdr:rowOff>145792</xdr:rowOff>
    </xdr:to>
    <xdr:pic>
      <xdr:nvPicPr>
        <xdr:cNvPr id="38" name="Imagen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8">
          <a:extLst>
            <a:ext uri="{BEBA8EAE-BF5A-486C-A8C5-ECC9F3942E4B}">
              <a14:imgProps xmlns:a14="http://schemas.microsoft.com/office/drawing/2010/main">
                <a14:imgLayer r:embed="rId9">
                  <a14:imgEffect>
                    <a14:artisticPhotocopy/>
                  </a14:imgEffect>
                  <a14:imgEffect>
                    <a14:sharpenSoften amount="50000"/>
                  </a14:imgEffect>
                </a14:imgLayer>
              </a14:imgProps>
            </a:ext>
          </a:extLst>
        </a:blip>
        <a:stretch>
          <a:fillRect/>
        </a:stretch>
      </xdr:blipFill>
      <xdr:spPr>
        <a:xfrm>
          <a:off x="11784020" y="35249474"/>
          <a:ext cx="2034887" cy="1538409"/>
        </a:xfrm>
        <a:prstGeom prst="rect">
          <a:avLst/>
        </a:prstGeom>
      </xdr:spPr>
    </xdr:pic>
    <xdr:clientData/>
  </xdr:twoCellAnchor>
  <xdr:twoCellAnchor editAs="oneCell">
    <xdr:from>
      <xdr:col>8</xdr:col>
      <xdr:colOff>2150342</xdr:colOff>
      <xdr:row>112</xdr:row>
      <xdr:rowOff>43296</xdr:rowOff>
    </xdr:from>
    <xdr:to>
      <xdr:col>8</xdr:col>
      <xdr:colOff>3665682</xdr:colOff>
      <xdr:row>116</xdr:row>
      <xdr:rowOff>68035</xdr:rowOff>
    </xdr:to>
    <xdr:pic>
      <xdr:nvPicPr>
        <xdr:cNvPr id="39" name="Imagen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artisticPhotocopy/>
                  </a14:imgEffect>
                  <a14:imgEffect>
                    <a14:sharpenSoften amount="50000"/>
                  </a14:imgEffect>
                </a14:imgLayer>
              </a14:imgProps>
            </a:ext>
          </a:extLst>
        </a:blip>
        <a:stretch>
          <a:fillRect/>
        </a:stretch>
      </xdr:blipFill>
      <xdr:spPr>
        <a:xfrm>
          <a:off x="13862204" y="35227480"/>
          <a:ext cx="1515340" cy="1677035"/>
        </a:xfrm>
        <a:prstGeom prst="rect">
          <a:avLst/>
        </a:prstGeom>
      </xdr:spPr>
    </xdr:pic>
    <xdr:clientData/>
  </xdr:twoCellAnchor>
  <xdr:twoCellAnchor editAs="oneCell">
    <xdr:from>
      <xdr:col>8</xdr:col>
      <xdr:colOff>311148</xdr:colOff>
      <xdr:row>142</xdr:row>
      <xdr:rowOff>87803</xdr:rowOff>
    </xdr:from>
    <xdr:to>
      <xdr:col>8</xdr:col>
      <xdr:colOff>2206809</xdr:colOff>
      <xdr:row>142</xdr:row>
      <xdr:rowOff>1238250</xdr:rowOff>
    </xdr:to>
    <xdr:pic>
      <xdr:nvPicPr>
        <xdr:cNvPr id="42" name="Imagen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8">
          <a:extLst>
            <a:ext uri="{BEBA8EAE-BF5A-486C-A8C5-ECC9F3942E4B}">
              <a14:imgProps xmlns:a14="http://schemas.microsoft.com/office/drawing/2010/main">
                <a14:imgLayer r:embed="rId9">
                  <a14:imgEffect>
                    <a14:artisticPhotocopy/>
                  </a14:imgEffect>
                  <a14:imgEffect>
                    <a14:sharpenSoften amount="50000"/>
                  </a14:imgEffect>
                </a14:imgLayer>
              </a14:imgProps>
            </a:ext>
          </a:extLst>
        </a:blip>
        <a:stretch>
          <a:fillRect/>
        </a:stretch>
      </xdr:blipFill>
      <xdr:spPr>
        <a:xfrm>
          <a:off x="11074398" y="43505928"/>
          <a:ext cx="1895661" cy="1150447"/>
        </a:xfrm>
        <a:prstGeom prst="rect">
          <a:avLst/>
        </a:prstGeom>
      </xdr:spPr>
    </xdr:pic>
    <xdr:clientData/>
  </xdr:twoCellAnchor>
  <xdr:twoCellAnchor editAs="oneCell">
    <xdr:from>
      <xdr:col>8</xdr:col>
      <xdr:colOff>2389332</xdr:colOff>
      <xdr:row>142</xdr:row>
      <xdr:rowOff>65809</xdr:rowOff>
    </xdr:from>
    <xdr:to>
      <xdr:col>8</xdr:col>
      <xdr:colOff>3873500</xdr:colOff>
      <xdr:row>142</xdr:row>
      <xdr:rowOff>1258405</xdr:rowOff>
    </xdr:to>
    <xdr:pic>
      <xdr:nvPicPr>
        <xdr:cNvPr id="43" name="Imagen 42">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artisticPhotocopy/>
                  </a14:imgEffect>
                  <a14:imgEffect>
                    <a14:sharpenSoften amount="50000"/>
                  </a14:imgEffect>
                </a14:imgLayer>
              </a14:imgProps>
            </a:ext>
          </a:extLst>
        </a:blip>
        <a:stretch>
          <a:fillRect/>
        </a:stretch>
      </xdr:blipFill>
      <xdr:spPr>
        <a:xfrm>
          <a:off x="13152582" y="43483934"/>
          <a:ext cx="1484168" cy="1192596"/>
        </a:xfrm>
        <a:prstGeom prst="rect">
          <a:avLst/>
        </a:prstGeom>
      </xdr:spPr>
    </xdr:pic>
    <xdr:clientData/>
  </xdr:twoCellAnchor>
  <xdr:twoCellAnchor editAs="oneCell">
    <xdr:from>
      <xdr:col>8</xdr:col>
      <xdr:colOff>1399886</xdr:colOff>
      <xdr:row>141</xdr:row>
      <xdr:rowOff>43295</xdr:rowOff>
    </xdr:from>
    <xdr:to>
      <xdr:col>8</xdr:col>
      <xdr:colOff>2626591</xdr:colOff>
      <xdr:row>142</xdr:row>
      <xdr:rowOff>2430</xdr:rowOff>
    </xdr:to>
    <xdr:pic>
      <xdr:nvPicPr>
        <xdr:cNvPr id="45" name="Imagen 44">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2">
          <a:grayscl/>
        </a:blip>
        <a:stretch>
          <a:fillRect/>
        </a:stretch>
      </xdr:blipFill>
      <xdr:spPr>
        <a:xfrm>
          <a:off x="12137159" y="42213068"/>
          <a:ext cx="1226705" cy="983793"/>
        </a:xfrm>
        <a:prstGeom prst="rect">
          <a:avLst/>
        </a:prstGeom>
      </xdr:spPr>
    </xdr:pic>
    <xdr:clientData/>
  </xdr:twoCellAnchor>
  <xdr:twoCellAnchor editAs="oneCell">
    <xdr:from>
      <xdr:col>8</xdr:col>
      <xdr:colOff>155511</xdr:colOff>
      <xdr:row>119</xdr:row>
      <xdr:rowOff>466531</xdr:rowOff>
    </xdr:from>
    <xdr:to>
      <xdr:col>8</xdr:col>
      <xdr:colOff>1565915</xdr:colOff>
      <xdr:row>124</xdr:row>
      <xdr:rowOff>355929</xdr:rowOff>
    </xdr:to>
    <xdr:pic>
      <xdr:nvPicPr>
        <xdr:cNvPr id="23" name="Imagen 22">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13"/>
        <a:stretch>
          <a:fillRect/>
        </a:stretch>
      </xdr:blipFill>
      <xdr:spPr>
        <a:xfrm>
          <a:off x="11867373" y="38673444"/>
          <a:ext cx="1410404" cy="2144296"/>
        </a:xfrm>
        <a:prstGeom prst="rect">
          <a:avLst/>
        </a:prstGeom>
      </xdr:spPr>
    </xdr:pic>
    <xdr:clientData/>
  </xdr:twoCellAnchor>
  <xdr:twoCellAnchor editAs="oneCell">
    <xdr:from>
      <xdr:col>8</xdr:col>
      <xdr:colOff>1759209</xdr:colOff>
      <xdr:row>119</xdr:row>
      <xdr:rowOff>388776</xdr:rowOff>
    </xdr:from>
    <xdr:to>
      <xdr:col>8</xdr:col>
      <xdr:colOff>3930857</xdr:colOff>
      <xdr:row>124</xdr:row>
      <xdr:rowOff>100713</xdr:rowOff>
    </xdr:to>
    <xdr:pic>
      <xdr:nvPicPr>
        <xdr:cNvPr id="24" name="Imagen 23">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4"/>
        <a:stretch>
          <a:fillRect/>
        </a:stretch>
      </xdr:blipFill>
      <xdr:spPr>
        <a:xfrm>
          <a:off x="13471071" y="38595689"/>
          <a:ext cx="2171648" cy="1966835"/>
        </a:xfrm>
        <a:prstGeom prst="rect">
          <a:avLst/>
        </a:prstGeom>
      </xdr:spPr>
    </xdr:pic>
    <xdr:clientData/>
  </xdr:twoCellAnchor>
  <xdr:twoCellAnchor editAs="oneCell">
    <xdr:from>
      <xdr:col>8</xdr:col>
      <xdr:colOff>2322933</xdr:colOff>
      <xdr:row>140</xdr:row>
      <xdr:rowOff>145791</xdr:rowOff>
    </xdr:from>
    <xdr:to>
      <xdr:col>8</xdr:col>
      <xdr:colOff>3787936</xdr:colOff>
      <xdr:row>140</xdr:row>
      <xdr:rowOff>1106123</xdr:rowOff>
    </xdr:to>
    <xdr:pic>
      <xdr:nvPicPr>
        <xdr:cNvPr id="26" name="Imagen 25">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4"/>
        <a:stretch>
          <a:fillRect/>
        </a:stretch>
      </xdr:blipFill>
      <xdr:spPr>
        <a:xfrm>
          <a:off x="14034795" y="46031021"/>
          <a:ext cx="1465003" cy="960332"/>
        </a:xfrm>
        <a:prstGeom prst="rect">
          <a:avLst/>
        </a:prstGeom>
      </xdr:spPr>
    </xdr:pic>
    <xdr:clientData/>
  </xdr:twoCellAnchor>
  <xdr:twoCellAnchor editAs="oneCell">
    <xdr:from>
      <xdr:col>8</xdr:col>
      <xdr:colOff>281863</xdr:colOff>
      <xdr:row>140</xdr:row>
      <xdr:rowOff>194387</xdr:rowOff>
    </xdr:from>
    <xdr:to>
      <xdr:col>8</xdr:col>
      <xdr:colOff>1773822</xdr:colOff>
      <xdr:row>140</xdr:row>
      <xdr:rowOff>1165200</xdr:rowOff>
    </xdr:to>
    <xdr:pic>
      <xdr:nvPicPr>
        <xdr:cNvPr id="27" name="Imagen 26">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3"/>
        <a:stretch>
          <a:fillRect/>
        </a:stretch>
      </xdr:blipFill>
      <xdr:spPr>
        <a:xfrm rot="16200000">
          <a:off x="12254298" y="45819044"/>
          <a:ext cx="970813" cy="1491959"/>
        </a:xfrm>
        <a:prstGeom prst="rect">
          <a:avLst/>
        </a:prstGeom>
      </xdr:spPr>
    </xdr:pic>
    <xdr:clientData/>
  </xdr:twoCellAnchor>
  <xdr:twoCellAnchor editAs="oneCell">
    <xdr:from>
      <xdr:col>8</xdr:col>
      <xdr:colOff>466530</xdr:colOff>
      <xdr:row>181</xdr:row>
      <xdr:rowOff>242985</xdr:rowOff>
    </xdr:from>
    <xdr:to>
      <xdr:col>8</xdr:col>
      <xdr:colOff>3596173</xdr:colOff>
      <xdr:row>181</xdr:row>
      <xdr:rowOff>1736204</xdr:rowOff>
    </xdr:to>
    <xdr:pic>
      <xdr:nvPicPr>
        <xdr:cNvPr id="28" name="Imagen 27">
          <a:extLst>
            <a:ext uri="{FF2B5EF4-FFF2-40B4-BE49-F238E27FC236}">
              <a16:creationId xmlns:a16="http://schemas.microsoft.com/office/drawing/2014/main" id="{00000000-0008-0000-0C00-00001C000000}"/>
            </a:ext>
          </a:extLst>
        </xdr:cNvPr>
        <xdr:cNvPicPr>
          <a:picLocks noChangeAspect="1"/>
        </xdr:cNvPicPr>
      </xdr:nvPicPr>
      <xdr:blipFill>
        <a:blip xmlns:r="http://schemas.openxmlformats.org/officeDocument/2006/relationships" r:embed="rId15"/>
        <a:stretch>
          <a:fillRect/>
        </a:stretch>
      </xdr:blipFill>
      <xdr:spPr>
        <a:xfrm>
          <a:off x="12178392" y="59502092"/>
          <a:ext cx="3129643" cy="1493219"/>
        </a:xfrm>
        <a:prstGeom prst="rect">
          <a:avLst/>
        </a:prstGeom>
      </xdr:spPr>
    </xdr:pic>
    <xdr:clientData/>
  </xdr:twoCellAnchor>
  <xdr:twoCellAnchor editAs="oneCell">
    <xdr:from>
      <xdr:col>8</xdr:col>
      <xdr:colOff>631761</xdr:colOff>
      <xdr:row>66</xdr:row>
      <xdr:rowOff>1529</xdr:rowOff>
    </xdr:from>
    <xdr:to>
      <xdr:col>8</xdr:col>
      <xdr:colOff>2444751</xdr:colOff>
      <xdr:row>70</xdr:row>
      <xdr:rowOff>265052</xdr:rowOff>
    </xdr:to>
    <xdr:pic>
      <xdr:nvPicPr>
        <xdr:cNvPr id="41" name="Imagen 40">
          <a:extLst>
            <a:ext uri="{FF2B5EF4-FFF2-40B4-BE49-F238E27FC236}">
              <a16:creationId xmlns:a16="http://schemas.microsoft.com/office/drawing/2014/main" id="{00000000-0008-0000-0C00-000029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347511" y="25734904"/>
          <a:ext cx="1812990" cy="1517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748394</xdr:colOff>
      <xdr:row>126</xdr:row>
      <xdr:rowOff>48599</xdr:rowOff>
    </xdr:from>
    <xdr:to>
      <xdr:col>8</xdr:col>
      <xdr:colOff>2390970</xdr:colOff>
      <xdr:row>126</xdr:row>
      <xdr:rowOff>1393093</xdr:rowOff>
    </xdr:to>
    <xdr:pic>
      <xdr:nvPicPr>
        <xdr:cNvPr id="48" name="Imagen 47">
          <a:extLst>
            <a:ext uri="{FF2B5EF4-FFF2-40B4-BE49-F238E27FC236}">
              <a16:creationId xmlns:a16="http://schemas.microsoft.com/office/drawing/2014/main" id="{00000000-0008-0000-0C00-000030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460256" y="41365716"/>
          <a:ext cx="1642576" cy="1344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367394</xdr:colOff>
      <xdr:row>56</xdr:row>
      <xdr:rowOff>458755</xdr:rowOff>
    </xdr:from>
    <xdr:to>
      <xdr:col>8</xdr:col>
      <xdr:colOff>3826507</xdr:colOff>
      <xdr:row>60</xdr:row>
      <xdr:rowOff>140609</xdr:rowOff>
    </xdr:to>
    <xdr:pic>
      <xdr:nvPicPr>
        <xdr:cNvPr id="50" name="Imagen 49">
          <a:extLst>
            <a:ext uri="{FF2B5EF4-FFF2-40B4-BE49-F238E27FC236}">
              <a16:creationId xmlns:a16="http://schemas.microsoft.com/office/drawing/2014/main" id="{00000000-0008-0000-0C00-000032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083144" y="20032630"/>
          <a:ext cx="3459113" cy="2285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534566</xdr:colOff>
      <xdr:row>60</xdr:row>
      <xdr:rowOff>174950</xdr:rowOff>
    </xdr:from>
    <xdr:to>
      <xdr:col>8</xdr:col>
      <xdr:colOff>3698875</xdr:colOff>
      <xdr:row>64</xdr:row>
      <xdr:rowOff>550849</xdr:rowOff>
    </xdr:to>
    <xdr:pic>
      <xdr:nvPicPr>
        <xdr:cNvPr id="51" name="Imagen 50">
          <a:extLst>
            <a:ext uri="{FF2B5EF4-FFF2-40B4-BE49-F238E27FC236}">
              <a16:creationId xmlns:a16="http://schemas.microsoft.com/office/drawing/2014/main" id="{00000000-0008-0000-0C00-00003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250316" y="22130075"/>
          <a:ext cx="3164309" cy="282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767832</xdr:colOff>
      <xdr:row>143</xdr:row>
      <xdr:rowOff>132617</xdr:rowOff>
    </xdr:from>
    <xdr:to>
      <xdr:col>8</xdr:col>
      <xdr:colOff>2517563</xdr:colOff>
      <xdr:row>143</xdr:row>
      <xdr:rowOff>1564820</xdr:rowOff>
    </xdr:to>
    <xdr:pic>
      <xdr:nvPicPr>
        <xdr:cNvPr id="52" name="Imagen 51">
          <a:extLst>
            <a:ext uri="{FF2B5EF4-FFF2-40B4-BE49-F238E27FC236}">
              <a16:creationId xmlns:a16="http://schemas.microsoft.com/office/drawing/2014/main" id="{00000000-0008-0000-0C00-000034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479694" y="52918612"/>
          <a:ext cx="1749731" cy="1432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452438</xdr:colOff>
      <xdr:row>0</xdr:row>
      <xdr:rowOff>47625</xdr:rowOff>
    </xdr:from>
    <xdr:to>
      <xdr:col>22</xdr:col>
      <xdr:colOff>208554</xdr:colOff>
      <xdr:row>1</xdr:row>
      <xdr:rowOff>714375</xdr:rowOff>
    </xdr:to>
    <xdr:pic>
      <xdr:nvPicPr>
        <xdr:cNvPr id="2" name="1 Image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8" y="47625"/>
          <a:ext cx="893583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2447925</xdr:colOff>
      <xdr:row>39</xdr:row>
      <xdr:rowOff>0</xdr:rowOff>
    </xdr:from>
    <xdr:to>
      <xdr:col>4</xdr:col>
      <xdr:colOff>2447925</xdr:colOff>
      <xdr:row>39</xdr:row>
      <xdr:rowOff>161928</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5229225" y="16744950"/>
          <a:ext cx="0" cy="161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2447925</xdr:colOff>
      <xdr:row>39</xdr:row>
      <xdr:rowOff>0</xdr:rowOff>
    </xdr:from>
    <xdr:to>
      <xdr:col>4</xdr:col>
      <xdr:colOff>2447925</xdr:colOff>
      <xdr:row>39</xdr:row>
      <xdr:rowOff>161928</xdr:rowOff>
    </xdr:to>
    <xdr:sp macro="" textlink="">
      <xdr:nvSpPr>
        <xdr:cNvPr id="3" name="Text Box 123">
          <a:extLst>
            <a:ext uri="{FF2B5EF4-FFF2-40B4-BE49-F238E27FC236}">
              <a16:creationId xmlns:a16="http://schemas.microsoft.com/office/drawing/2014/main" id="{00000000-0008-0000-0200-000003000000}"/>
            </a:ext>
          </a:extLst>
        </xdr:cNvPr>
        <xdr:cNvSpPr txBox="1">
          <a:spLocks noChangeArrowheads="1"/>
        </xdr:cNvSpPr>
      </xdr:nvSpPr>
      <xdr:spPr bwMode="auto">
        <a:xfrm>
          <a:off x="5229225" y="16744950"/>
          <a:ext cx="0" cy="161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2447925</xdr:colOff>
      <xdr:row>39</xdr:row>
      <xdr:rowOff>0</xdr:rowOff>
    </xdr:from>
    <xdr:to>
      <xdr:col>4</xdr:col>
      <xdr:colOff>2447925</xdr:colOff>
      <xdr:row>39</xdr:row>
      <xdr:rowOff>161928</xdr:rowOff>
    </xdr:to>
    <xdr:sp macro="" textlink="">
      <xdr:nvSpPr>
        <xdr:cNvPr id="4" name="Text Box 190">
          <a:extLst>
            <a:ext uri="{FF2B5EF4-FFF2-40B4-BE49-F238E27FC236}">
              <a16:creationId xmlns:a16="http://schemas.microsoft.com/office/drawing/2014/main" id="{00000000-0008-0000-0200-000004000000}"/>
            </a:ext>
          </a:extLst>
        </xdr:cNvPr>
        <xdr:cNvSpPr txBox="1">
          <a:spLocks noChangeArrowheads="1"/>
        </xdr:cNvSpPr>
      </xdr:nvSpPr>
      <xdr:spPr bwMode="auto">
        <a:xfrm>
          <a:off x="5229225" y="16744950"/>
          <a:ext cx="0" cy="161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299357</xdr:colOff>
      <xdr:row>0</xdr:row>
      <xdr:rowOff>68036</xdr:rowOff>
    </xdr:from>
    <xdr:to>
      <xdr:col>7</xdr:col>
      <xdr:colOff>60683</xdr:colOff>
      <xdr:row>0</xdr:row>
      <xdr:rowOff>861786</xdr:rowOff>
    </xdr:to>
    <xdr:pic>
      <xdr:nvPicPr>
        <xdr:cNvPr id="5" name="Imagen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45000"/>
                  </a14:imgEffect>
                </a14:imgLayer>
              </a14:imgProps>
            </a:ext>
            <a:ext uri="{28A0092B-C50C-407E-A947-70E740481C1C}">
              <a14:useLocalDpi xmlns:a14="http://schemas.microsoft.com/office/drawing/2010/main" val="0"/>
            </a:ext>
          </a:extLst>
        </a:blip>
        <a:stretch>
          <a:fillRect/>
        </a:stretch>
      </xdr:blipFill>
      <xdr:spPr>
        <a:xfrm>
          <a:off x="413657" y="68036"/>
          <a:ext cx="7495626" cy="793750"/>
        </a:xfrm>
        <a:prstGeom prst="rect">
          <a:avLst/>
        </a:prstGeom>
      </xdr:spPr>
    </xdr:pic>
    <xdr:clientData/>
  </xdr:twoCellAnchor>
  <xdr:twoCellAnchor editAs="oneCell">
    <xdr:from>
      <xdr:col>4</xdr:col>
      <xdr:colOff>2447925</xdr:colOff>
      <xdr:row>39</xdr:row>
      <xdr:rowOff>0</xdr:rowOff>
    </xdr:from>
    <xdr:to>
      <xdr:col>4</xdr:col>
      <xdr:colOff>2447925</xdr:colOff>
      <xdr:row>39</xdr:row>
      <xdr:rowOff>161927</xdr:rowOff>
    </xdr:to>
    <xdr:sp macro="" textlink="">
      <xdr:nvSpPr>
        <xdr:cNvPr id="6" name="Text Box 2">
          <a:extLst>
            <a:ext uri="{FF2B5EF4-FFF2-40B4-BE49-F238E27FC236}">
              <a16:creationId xmlns:a16="http://schemas.microsoft.com/office/drawing/2014/main" id="{00000000-0008-0000-0200-000006000000}"/>
            </a:ext>
          </a:extLst>
        </xdr:cNvPr>
        <xdr:cNvSpPr txBox="1">
          <a:spLocks noChangeArrowheads="1"/>
        </xdr:cNvSpPr>
      </xdr:nvSpPr>
      <xdr:spPr bwMode="auto">
        <a:xfrm>
          <a:off x="5229225" y="16744950"/>
          <a:ext cx="0" cy="161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2447925</xdr:colOff>
      <xdr:row>39</xdr:row>
      <xdr:rowOff>0</xdr:rowOff>
    </xdr:from>
    <xdr:to>
      <xdr:col>4</xdr:col>
      <xdr:colOff>2447925</xdr:colOff>
      <xdr:row>39</xdr:row>
      <xdr:rowOff>161927</xdr:rowOff>
    </xdr:to>
    <xdr:sp macro="" textlink="">
      <xdr:nvSpPr>
        <xdr:cNvPr id="7" name="Text Box 123">
          <a:extLst>
            <a:ext uri="{FF2B5EF4-FFF2-40B4-BE49-F238E27FC236}">
              <a16:creationId xmlns:a16="http://schemas.microsoft.com/office/drawing/2014/main" id="{00000000-0008-0000-0200-000007000000}"/>
            </a:ext>
          </a:extLst>
        </xdr:cNvPr>
        <xdr:cNvSpPr txBox="1">
          <a:spLocks noChangeArrowheads="1"/>
        </xdr:cNvSpPr>
      </xdr:nvSpPr>
      <xdr:spPr bwMode="auto">
        <a:xfrm>
          <a:off x="5229225" y="16744950"/>
          <a:ext cx="0" cy="161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2447925</xdr:colOff>
      <xdr:row>39</xdr:row>
      <xdr:rowOff>0</xdr:rowOff>
    </xdr:from>
    <xdr:to>
      <xdr:col>4</xdr:col>
      <xdr:colOff>2447925</xdr:colOff>
      <xdr:row>39</xdr:row>
      <xdr:rowOff>161927</xdr:rowOff>
    </xdr:to>
    <xdr:sp macro="" textlink="">
      <xdr:nvSpPr>
        <xdr:cNvPr id="8" name="Text Box 190">
          <a:extLst>
            <a:ext uri="{FF2B5EF4-FFF2-40B4-BE49-F238E27FC236}">
              <a16:creationId xmlns:a16="http://schemas.microsoft.com/office/drawing/2014/main" id="{00000000-0008-0000-0200-000008000000}"/>
            </a:ext>
          </a:extLst>
        </xdr:cNvPr>
        <xdr:cNvSpPr txBox="1">
          <a:spLocks noChangeArrowheads="1"/>
        </xdr:cNvSpPr>
      </xdr:nvSpPr>
      <xdr:spPr bwMode="auto">
        <a:xfrm>
          <a:off x="5229225" y="16744950"/>
          <a:ext cx="0" cy="161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2447925</xdr:colOff>
      <xdr:row>46</xdr:row>
      <xdr:rowOff>0</xdr:rowOff>
    </xdr:from>
    <xdr:ext cx="0" cy="166690"/>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5229225" y="195834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90"/>
    <xdr:sp macro="" textlink="">
      <xdr:nvSpPr>
        <xdr:cNvPr id="10" name="Text Box 123">
          <a:extLst>
            <a:ext uri="{FF2B5EF4-FFF2-40B4-BE49-F238E27FC236}">
              <a16:creationId xmlns:a16="http://schemas.microsoft.com/office/drawing/2014/main" id="{00000000-0008-0000-0200-00000A000000}"/>
            </a:ext>
          </a:extLst>
        </xdr:cNvPr>
        <xdr:cNvSpPr txBox="1">
          <a:spLocks noChangeArrowheads="1"/>
        </xdr:cNvSpPr>
      </xdr:nvSpPr>
      <xdr:spPr bwMode="auto">
        <a:xfrm>
          <a:off x="5229225" y="195834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90"/>
    <xdr:sp macro="" textlink="">
      <xdr:nvSpPr>
        <xdr:cNvPr id="11" name="Text Box 190">
          <a:extLst>
            <a:ext uri="{FF2B5EF4-FFF2-40B4-BE49-F238E27FC236}">
              <a16:creationId xmlns:a16="http://schemas.microsoft.com/office/drawing/2014/main" id="{00000000-0008-0000-0200-00000B000000}"/>
            </a:ext>
          </a:extLst>
        </xdr:cNvPr>
        <xdr:cNvSpPr txBox="1">
          <a:spLocks noChangeArrowheads="1"/>
        </xdr:cNvSpPr>
      </xdr:nvSpPr>
      <xdr:spPr bwMode="auto">
        <a:xfrm>
          <a:off x="5229225" y="195834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89"/>
    <xdr:sp macro="" textlink="">
      <xdr:nvSpPr>
        <xdr:cNvPr id="12" name="Text Box 2">
          <a:extLst>
            <a:ext uri="{FF2B5EF4-FFF2-40B4-BE49-F238E27FC236}">
              <a16:creationId xmlns:a16="http://schemas.microsoft.com/office/drawing/2014/main" id="{00000000-0008-0000-0200-00000C000000}"/>
            </a:ext>
          </a:extLst>
        </xdr:cNvPr>
        <xdr:cNvSpPr txBox="1">
          <a:spLocks noChangeArrowheads="1"/>
        </xdr:cNvSpPr>
      </xdr:nvSpPr>
      <xdr:spPr bwMode="auto">
        <a:xfrm>
          <a:off x="5229225" y="195834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89"/>
    <xdr:sp macro="" textlink="">
      <xdr:nvSpPr>
        <xdr:cNvPr id="13" name="Text Box 123">
          <a:extLst>
            <a:ext uri="{FF2B5EF4-FFF2-40B4-BE49-F238E27FC236}">
              <a16:creationId xmlns:a16="http://schemas.microsoft.com/office/drawing/2014/main" id="{00000000-0008-0000-0200-00000D000000}"/>
            </a:ext>
          </a:extLst>
        </xdr:cNvPr>
        <xdr:cNvSpPr txBox="1">
          <a:spLocks noChangeArrowheads="1"/>
        </xdr:cNvSpPr>
      </xdr:nvSpPr>
      <xdr:spPr bwMode="auto">
        <a:xfrm>
          <a:off x="5229225" y="195834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89"/>
    <xdr:sp macro="" textlink="">
      <xdr:nvSpPr>
        <xdr:cNvPr id="14" name="Text Box 190">
          <a:extLst>
            <a:ext uri="{FF2B5EF4-FFF2-40B4-BE49-F238E27FC236}">
              <a16:creationId xmlns:a16="http://schemas.microsoft.com/office/drawing/2014/main" id="{00000000-0008-0000-0200-00000E000000}"/>
            </a:ext>
          </a:extLst>
        </xdr:cNvPr>
        <xdr:cNvSpPr txBox="1">
          <a:spLocks noChangeArrowheads="1"/>
        </xdr:cNvSpPr>
      </xdr:nvSpPr>
      <xdr:spPr bwMode="auto">
        <a:xfrm>
          <a:off x="5229225" y="195834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2447925</xdr:colOff>
      <xdr:row>39</xdr:row>
      <xdr:rowOff>0</xdr:rowOff>
    </xdr:from>
    <xdr:to>
      <xdr:col>4</xdr:col>
      <xdr:colOff>2447925</xdr:colOff>
      <xdr:row>39</xdr:row>
      <xdr:rowOff>161928</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5229225" y="16744950"/>
          <a:ext cx="0" cy="161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2447925</xdr:colOff>
      <xdr:row>39</xdr:row>
      <xdr:rowOff>0</xdr:rowOff>
    </xdr:from>
    <xdr:to>
      <xdr:col>4</xdr:col>
      <xdr:colOff>2447925</xdr:colOff>
      <xdr:row>39</xdr:row>
      <xdr:rowOff>161928</xdr:rowOff>
    </xdr:to>
    <xdr:sp macro="" textlink="">
      <xdr:nvSpPr>
        <xdr:cNvPr id="3" name="Text Box 123">
          <a:extLst>
            <a:ext uri="{FF2B5EF4-FFF2-40B4-BE49-F238E27FC236}">
              <a16:creationId xmlns:a16="http://schemas.microsoft.com/office/drawing/2014/main" id="{00000000-0008-0000-0300-000003000000}"/>
            </a:ext>
          </a:extLst>
        </xdr:cNvPr>
        <xdr:cNvSpPr txBox="1">
          <a:spLocks noChangeArrowheads="1"/>
        </xdr:cNvSpPr>
      </xdr:nvSpPr>
      <xdr:spPr bwMode="auto">
        <a:xfrm>
          <a:off x="5229225" y="16744950"/>
          <a:ext cx="0" cy="161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2447925</xdr:colOff>
      <xdr:row>39</xdr:row>
      <xdr:rowOff>0</xdr:rowOff>
    </xdr:from>
    <xdr:to>
      <xdr:col>4</xdr:col>
      <xdr:colOff>2447925</xdr:colOff>
      <xdr:row>39</xdr:row>
      <xdr:rowOff>161928</xdr:rowOff>
    </xdr:to>
    <xdr:sp macro="" textlink="">
      <xdr:nvSpPr>
        <xdr:cNvPr id="4" name="Text Box 190">
          <a:extLst>
            <a:ext uri="{FF2B5EF4-FFF2-40B4-BE49-F238E27FC236}">
              <a16:creationId xmlns:a16="http://schemas.microsoft.com/office/drawing/2014/main" id="{00000000-0008-0000-0300-000004000000}"/>
            </a:ext>
          </a:extLst>
        </xdr:cNvPr>
        <xdr:cNvSpPr txBox="1">
          <a:spLocks noChangeArrowheads="1"/>
        </xdr:cNvSpPr>
      </xdr:nvSpPr>
      <xdr:spPr bwMode="auto">
        <a:xfrm>
          <a:off x="5229225" y="16744950"/>
          <a:ext cx="0" cy="161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299357</xdr:colOff>
      <xdr:row>0</xdr:row>
      <xdr:rowOff>68036</xdr:rowOff>
    </xdr:from>
    <xdr:to>
      <xdr:col>7</xdr:col>
      <xdr:colOff>60683</xdr:colOff>
      <xdr:row>0</xdr:row>
      <xdr:rowOff>861786</xdr:rowOff>
    </xdr:to>
    <xdr:pic>
      <xdr:nvPicPr>
        <xdr:cNvPr id="5" name="Imagen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45000"/>
                  </a14:imgEffect>
                </a14:imgLayer>
              </a14:imgProps>
            </a:ext>
            <a:ext uri="{28A0092B-C50C-407E-A947-70E740481C1C}">
              <a14:useLocalDpi xmlns:a14="http://schemas.microsoft.com/office/drawing/2010/main" val="0"/>
            </a:ext>
          </a:extLst>
        </a:blip>
        <a:stretch>
          <a:fillRect/>
        </a:stretch>
      </xdr:blipFill>
      <xdr:spPr>
        <a:xfrm>
          <a:off x="413657" y="68036"/>
          <a:ext cx="7495626" cy="793750"/>
        </a:xfrm>
        <a:prstGeom prst="rect">
          <a:avLst/>
        </a:prstGeom>
      </xdr:spPr>
    </xdr:pic>
    <xdr:clientData/>
  </xdr:twoCellAnchor>
  <xdr:twoCellAnchor editAs="oneCell">
    <xdr:from>
      <xdr:col>4</xdr:col>
      <xdr:colOff>2447925</xdr:colOff>
      <xdr:row>39</xdr:row>
      <xdr:rowOff>0</xdr:rowOff>
    </xdr:from>
    <xdr:to>
      <xdr:col>4</xdr:col>
      <xdr:colOff>2447925</xdr:colOff>
      <xdr:row>39</xdr:row>
      <xdr:rowOff>161927</xdr:rowOff>
    </xdr:to>
    <xdr:sp macro="" textlink="">
      <xdr:nvSpPr>
        <xdr:cNvPr id="6" name="Text Box 2">
          <a:extLst>
            <a:ext uri="{FF2B5EF4-FFF2-40B4-BE49-F238E27FC236}">
              <a16:creationId xmlns:a16="http://schemas.microsoft.com/office/drawing/2014/main" id="{00000000-0008-0000-0300-000006000000}"/>
            </a:ext>
          </a:extLst>
        </xdr:cNvPr>
        <xdr:cNvSpPr txBox="1">
          <a:spLocks noChangeArrowheads="1"/>
        </xdr:cNvSpPr>
      </xdr:nvSpPr>
      <xdr:spPr bwMode="auto">
        <a:xfrm>
          <a:off x="5229225" y="16744950"/>
          <a:ext cx="0" cy="161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2447925</xdr:colOff>
      <xdr:row>39</xdr:row>
      <xdr:rowOff>0</xdr:rowOff>
    </xdr:from>
    <xdr:to>
      <xdr:col>4</xdr:col>
      <xdr:colOff>2447925</xdr:colOff>
      <xdr:row>39</xdr:row>
      <xdr:rowOff>161927</xdr:rowOff>
    </xdr:to>
    <xdr:sp macro="" textlink="">
      <xdr:nvSpPr>
        <xdr:cNvPr id="7" name="Text Box 123">
          <a:extLst>
            <a:ext uri="{FF2B5EF4-FFF2-40B4-BE49-F238E27FC236}">
              <a16:creationId xmlns:a16="http://schemas.microsoft.com/office/drawing/2014/main" id="{00000000-0008-0000-0300-000007000000}"/>
            </a:ext>
          </a:extLst>
        </xdr:cNvPr>
        <xdr:cNvSpPr txBox="1">
          <a:spLocks noChangeArrowheads="1"/>
        </xdr:cNvSpPr>
      </xdr:nvSpPr>
      <xdr:spPr bwMode="auto">
        <a:xfrm>
          <a:off x="5229225" y="16744950"/>
          <a:ext cx="0" cy="161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2447925</xdr:colOff>
      <xdr:row>39</xdr:row>
      <xdr:rowOff>0</xdr:rowOff>
    </xdr:from>
    <xdr:to>
      <xdr:col>4</xdr:col>
      <xdr:colOff>2447925</xdr:colOff>
      <xdr:row>39</xdr:row>
      <xdr:rowOff>161927</xdr:rowOff>
    </xdr:to>
    <xdr:sp macro="" textlink="">
      <xdr:nvSpPr>
        <xdr:cNvPr id="8" name="Text Box 190">
          <a:extLst>
            <a:ext uri="{FF2B5EF4-FFF2-40B4-BE49-F238E27FC236}">
              <a16:creationId xmlns:a16="http://schemas.microsoft.com/office/drawing/2014/main" id="{00000000-0008-0000-0300-000008000000}"/>
            </a:ext>
          </a:extLst>
        </xdr:cNvPr>
        <xdr:cNvSpPr txBox="1">
          <a:spLocks noChangeArrowheads="1"/>
        </xdr:cNvSpPr>
      </xdr:nvSpPr>
      <xdr:spPr bwMode="auto">
        <a:xfrm>
          <a:off x="5229225" y="16744950"/>
          <a:ext cx="0" cy="161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2447925</xdr:colOff>
      <xdr:row>46</xdr:row>
      <xdr:rowOff>0</xdr:rowOff>
    </xdr:from>
    <xdr:ext cx="0" cy="166690"/>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5229225" y="195834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90"/>
    <xdr:sp macro="" textlink="">
      <xdr:nvSpPr>
        <xdr:cNvPr id="10" name="Text Box 123">
          <a:extLst>
            <a:ext uri="{FF2B5EF4-FFF2-40B4-BE49-F238E27FC236}">
              <a16:creationId xmlns:a16="http://schemas.microsoft.com/office/drawing/2014/main" id="{00000000-0008-0000-0300-00000A000000}"/>
            </a:ext>
          </a:extLst>
        </xdr:cNvPr>
        <xdr:cNvSpPr txBox="1">
          <a:spLocks noChangeArrowheads="1"/>
        </xdr:cNvSpPr>
      </xdr:nvSpPr>
      <xdr:spPr bwMode="auto">
        <a:xfrm>
          <a:off x="5229225" y="195834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90"/>
    <xdr:sp macro="" textlink="">
      <xdr:nvSpPr>
        <xdr:cNvPr id="11" name="Text Box 190">
          <a:extLst>
            <a:ext uri="{FF2B5EF4-FFF2-40B4-BE49-F238E27FC236}">
              <a16:creationId xmlns:a16="http://schemas.microsoft.com/office/drawing/2014/main" id="{00000000-0008-0000-0300-00000B000000}"/>
            </a:ext>
          </a:extLst>
        </xdr:cNvPr>
        <xdr:cNvSpPr txBox="1">
          <a:spLocks noChangeArrowheads="1"/>
        </xdr:cNvSpPr>
      </xdr:nvSpPr>
      <xdr:spPr bwMode="auto">
        <a:xfrm>
          <a:off x="5229225" y="195834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89"/>
    <xdr:sp macro="" textlink="">
      <xdr:nvSpPr>
        <xdr:cNvPr id="12" name="Text Box 2">
          <a:extLst>
            <a:ext uri="{FF2B5EF4-FFF2-40B4-BE49-F238E27FC236}">
              <a16:creationId xmlns:a16="http://schemas.microsoft.com/office/drawing/2014/main" id="{00000000-0008-0000-0300-00000C000000}"/>
            </a:ext>
          </a:extLst>
        </xdr:cNvPr>
        <xdr:cNvSpPr txBox="1">
          <a:spLocks noChangeArrowheads="1"/>
        </xdr:cNvSpPr>
      </xdr:nvSpPr>
      <xdr:spPr bwMode="auto">
        <a:xfrm>
          <a:off x="5229225" y="195834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89"/>
    <xdr:sp macro="" textlink="">
      <xdr:nvSpPr>
        <xdr:cNvPr id="13" name="Text Box 123">
          <a:extLst>
            <a:ext uri="{FF2B5EF4-FFF2-40B4-BE49-F238E27FC236}">
              <a16:creationId xmlns:a16="http://schemas.microsoft.com/office/drawing/2014/main" id="{00000000-0008-0000-0300-00000D000000}"/>
            </a:ext>
          </a:extLst>
        </xdr:cNvPr>
        <xdr:cNvSpPr txBox="1">
          <a:spLocks noChangeArrowheads="1"/>
        </xdr:cNvSpPr>
      </xdr:nvSpPr>
      <xdr:spPr bwMode="auto">
        <a:xfrm>
          <a:off x="5229225" y="195834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2447925</xdr:colOff>
      <xdr:row>46</xdr:row>
      <xdr:rowOff>0</xdr:rowOff>
    </xdr:from>
    <xdr:ext cx="0" cy="166689"/>
    <xdr:sp macro="" textlink="">
      <xdr:nvSpPr>
        <xdr:cNvPr id="14" name="Text Box 190">
          <a:extLst>
            <a:ext uri="{FF2B5EF4-FFF2-40B4-BE49-F238E27FC236}">
              <a16:creationId xmlns:a16="http://schemas.microsoft.com/office/drawing/2014/main" id="{00000000-0008-0000-0300-00000E000000}"/>
            </a:ext>
          </a:extLst>
        </xdr:cNvPr>
        <xdr:cNvSpPr txBox="1">
          <a:spLocks noChangeArrowheads="1"/>
        </xdr:cNvSpPr>
      </xdr:nvSpPr>
      <xdr:spPr bwMode="auto">
        <a:xfrm>
          <a:off x="5229225" y="195834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2447925</xdr:colOff>
      <xdr:row>48</xdr:row>
      <xdr:rowOff>0</xdr:rowOff>
    </xdr:from>
    <xdr:ext cx="0" cy="166690"/>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6467475" y="131826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48</xdr:row>
      <xdr:rowOff>0</xdr:rowOff>
    </xdr:from>
    <xdr:ext cx="0" cy="166690"/>
    <xdr:sp macro="" textlink="">
      <xdr:nvSpPr>
        <xdr:cNvPr id="3" name="Text Box 123">
          <a:extLst>
            <a:ext uri="{FF2B5EF4-FFF2-40B4-BE49-F238E27FC236}">
              <a16:creationId xmlns:a16="http://schemas.microsoft.com/office/drawing/2014/main" id="{00000000-0008-0000-0600-000003000000}"/>
            </a:ext>
          </a:extLst>
        </xdr:cNvPr>
        <xdr:cNvSpPr txBox="1">
          <a:spLocks noChangeArrowheads="1"/>
        </xdr:cNvSpPr>
      </xdr:nvSpPr>
      <xdr:spPr bwMode="auto">
        <a:xfrm>
          <a:off x="6467475" y="131826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48</xdr:row>
      <xdr:rowOff>0</xdr:rowOff>
    </xdr:from>
    <xdr:ext cx="0" cy="166690"/>
    <xdr:sp macro="" textlink="">
      <xdr:nvSpPr>
        <xdr:cNvPr id="4" name="Text Box 190">
          <a:extLst>
            <a:ext uri="{FF2B5EF4-FFF2-40B4-BE49-F238E27FC236}">
              <a16:creationId xmlns:a16="http://schemas.microsoft.com/office/drawing/2014/main" id="{00000000-0008-0000-0600-000004000000}"/>
            </a:ext>
          </a:extLst>
        </xdr:cNvPr>
        <xdr:cNvSpPr txBox="1">
          <a:spLocks noChangeArrowheads="1"/>
        </xdr:cNvSpPr>
      </xdr:nvSpPr>
      <xdr:spPr bwMode="auto">
        <a:xfrm>
          <a:off x="6467475" y="13182600"/>
          <a:ext cx="0" cy="16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48</xdr:row>
      <xdr:rowOff>0</xdr:rowOff>
    </xdr:from>
    <xdr:ext cx="0" cy="166689"/>
    <xdr:sp macro="" textlink="">
      <xdr:nvSpPr>
        <xdr:cNvPr id="5" name="Text Box 2">
          <a:extLst>
            <a:ext uri="{FF2B5EF4-FFF2-40B4-BE49-F238E27FC236}">
              <a16:creationId xmlns:a16="http://schemas.microsoft.com/office/drawing/2014/main" id="{00000000-0008-0000-0600-000005000000}"/>
            </a:ext>
          </a:extLst>
        </xdr:cNvPr>
        <xdr:cNvSpPr txBox="1">
          <a:spLocks noChangeArrowheads="1"/>
        </xdr:cNvSpPr>
      </xdr:nvSpPr>
      <xdr:spPr bwMode="auto">
        <a:xfrm>
          <a:off x="6467475" y="131826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48</xdr:row>
      <xdr:rowOff>0</xdr:rowOff>
    </xdr:from>
    <xdr:ext cx="0" cy="166689"/>
    <xdr:sp macro="" textlink="">
      <xdr:nvSpPr>
        <xdr:cNvPr id="6" name="Text Box 123">
          <a:extLst>
            <a:ext uri="{FF2B5EF4-FFF2-40B4-BE49-F238E27FC236}">
              <a16:creationId xmlns:a16="http://schemas.microsoft.com/office/drawing/2014/main" id="{00000000-0008-0000-0600-000006000000}"/>
            </a:ext>
          </a:extLst>
        </xdr:cNvPr>
        <xdr:cNvSpPr txBox="1">
          <a:spLocks noChangeArrowheads="1"/>
        </xdr:cNvSpPr>
      </xdr:nvSpPr>
      <xdr:spPr bwMode="auto">
        <a:xfrm>
          <a:off x="6467475" y="131826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2447925</xdr:colOff>
      <xdr:row>48</xdr:row>
      <xdr:rowOff>0</xdr:rowOff>
    </xdr:from>
    <xdr:ext cx="0" cy="166689"/>
    <xdr:sp macro="" textlink="">
      <xdr:nvSpPr>
        <xdr:cNvPr id="7" name="Text Box 190">
          <a:extLst>
            <a:ext uri="{FF2B5EF4-FFF2-40B4-BE49-F238E27FC236}">
              <a16:creationId xmlns:a16="http://schemas.microsoft.com/office/drawing/2014/main" id="{00000000-0008-0000-0600-000007000000}"/>
            </a:ext>
          </a:extLst>
        </xdr:cNvPr>
        <xdr:cNvSpPr txBox="1">
          <a:spLocks noChangeArrowheads="1"/>
        </xdr:cNvSpPr>
      </xdr:nvSpPr>
      <xdr:spPr bwMode="auto">
        <a:xfrm>
          <a:off x="6467475" y="13182600"/>
          <a:ext cx="0" cy="166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147411</xdr:colOff>
      <xdr:row>1</xdr:row>
      <xdr:rowOff>68035</xdr:rowOff>
    </xdr:from>
    <xdr:to>
      <xdr:col>7</xdr:col>
      <xdr:colOff>724203</xdr:colOff>
      <xdr:row>6</xdr:row>
      <xdr:rowOff>52160</xdr:rowOff>
    </xdr:to>
    <xdr:pic>
      <xdr:nvPicPr>
        <xdr:cNvPr id="2" name="Imagen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45000"/>
                  </a14:imgEffect>
                </a14:imgLayer>
              </a14:imgProps>
            </a:ext>
            <a:ext uri="{28A0092B-C50C-407E-A947-70E740481C1C}">
              <a14:useLocalDpi xmlns:a14="http://schemas.microsoft.com/office/drawing/2010/main" val="0"/>
            </a:ext>
          </a:extLst>
        </a:blip>
        <a:stretch>
          <a:fillRect/>
        </a:stretch>
      </xdr:blipFill>
      <xdr:spPr>
        <a:xfrm>
          <a:off x="842736" y="229960"/>
          <a:ext cx="7444317" cy="793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5</xdr:col>
      <xdr:colOff>1495425</xdr:colOff>
      <xdr:row>0</xdr:row>
      <xdr:rowOff>153898</xdr:rowOff>
    </xdr:from>
    <xdr:ext cx="1129588" cy="575157"/>
    <xdr:pic>
      <xdr:nvPicPr>
        <xdr:cNvPr id="2" name="image1.jpe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5275" y="153898"/>
          <a:ext cx="1129588" cy="57515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1256336</xdr:colOff>
      <xdr:row>1</xdr:row>
      <xdr:rowOff>85725</xdr:rowOff>
    </xdr:from>
    <xdr:to>
      <xdr:col>5</xdr:col>
      <xdr:colOff>838200</xdr:colOff>
      <xdr:row>1</xdr:row>
      <xdr:rowOff>642145</xdr:rowOff>
    </xdr:to>
    <xdr:grpSp>
      <xdr:nvGrpSpPr>
        <xdr:cNvPr id="5" name="Grupo 4">
          <a:extLst>
            <a:ext uri="{FF2B5EF4-FFF2-40B4-BE49-F238E27FC236}">
              <a16:creationId xmlns:a16="http://schemas.microsoft.com/office/drawing/2014/main" id="{00000000-0008-0000-0A00-000005000000}"/>
            </a:ext>
          </a:extLst>
        </xdr:cNvPr>
        <xdr:cNvGrpSpPr/>
      </xdr:nvGrpSpPr>
      <xdr:grpSpPr>
        <a:xfrm>
          <a:off x="1736396" y="260985"/>
          <a:ext cx="4801564" cy="556420"/>
          <a:chOff x="1723061" y="85725"/>
          <a:chExt cx="5849314" cy="556420"/>
        </a:xfrm>
      </xdr:grpSpPr>
      <xdr:pic>
        <xdr:nvPicPr>
          <xdr:cNvPr id="3" name="Imagen 1">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840" b="20290"/>
          <a:stretch/>
        </xdr:blipFill>
        <xdr:spPr bwMode="auto">
          <a:xfrm>
            <a:off x="1723061" y="85725"/>
            <a:ext cx="1220163" cy="556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2">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861" r="33570" b="48214"/>
          <a:stretch/>
        </xdr:blipFill>
        <xdr:spPr bwMode="auto">
          <a:xfrm>
            <a:off x="5762625" y="85725"/>
            <a:ext cx="1809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761036</xdr:colOff>
      <xdr:row>1</xdr:row>
      <xdr:rowOff>85725</xdr:rowOff>
    </xdr:from>
    <xdr:to>
      <xdr:col>7</xdr:col>
      <xdr:colOff>0</xdr:colOff>
      <xdr:row>2</xdr:row>
      <xdr:rowOff>3970</xdr:rowOff>
    </xdr:to>
    <xdr:grpSp>
      <xdr:nvGrpSpPr>
        <xdr:cNvPr id="2" name="Grupo 1">
          <a:extLst>
            <a:ext uri="{FF2B5EF4-FFF2-40B4-BE49-F238E27FC236}">
              <a16:creationId xmlns:a16="http://schemas.microsoft.com/office/drawing/2014/main" id="{DC0AED9F-EC97-4728-83C4-CF6CC56F5D96}"/>
            </a:ext>
          </a:extLst>
        </xdr:cNvPr>
        <xdr:cNvGrpSpPr/>
      </xdr:nvGrpSpPr>
      <xdr:grpSpPr>
        <a:xfrm>
          <a:off x="1240359" y="263935"/>
          <a:ext cx="6742206" cy="618793"/>
          <a:chOff x="1723061" y="85725"/>
          <a:chExt cx="5849314" cy="556420"/>
        </a:xfrm>
      </xdr:grpSpPr>
      <xdr:pic>
        <xdr:nvPicPr>
          <xdr:cNvPr id="3" name="Imagen 1">
            <a:extLst>
              <a:ext uri="{FF2B5EF4-FFF2-40B4-BE49-F238E27FC236}">
                <a16:creationId xmlns:a16="http://schemas.microsoft.com/office/drawing/2014/main" id="{D6D2335D-E8F4-4F4C-B30F-3758D3541DF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840" b="20290"/>
          <a:stretch/>
        </xdr:blipFill>
        <xdr:spPr bwMode="auto">
          <a:xfrm>
            <a:off x="1723061" y="85725"/>
            <a:ext cx="1220163" cy="556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2">
            <a:extLst>
              <a:ext uri="{FF2B5EF4-FFF2-40B4-BE49-F238E27FC236}">
                <a16:creationId xmlns:a16="http://schemas.microsoft.com/office/drawing/2014/main" id="{9D9A3C3F-A754-4B56-AA19-0617DC48194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2861" r="33570" b="48214"/>
          <a:stretch/>
        </xdr:blipFill>
        <xdr:spPr bwMode="auto">
          <a:xfrm>
            <a:off x="5762625" y="85725"/>
            <a:ext cx="1809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2628900" cy="619125"/>
    <xdr:sp macro="" textlink="">
      <xdr:nvSpPr>
        <xdr:cNvPr id="2" name="Shape 76">
          <a:hlinkClick xmlns:r="http://schemas.openxmlformats.org/officeDocument/2006/relationships" r:id="rId1"/>
          <a:extLst>
            <a:ext uri="{FF2B5EF4-FFF2-40B4-BE49-F238E27FC236}">
              <a16:creationId xmlns:a16="http://schemas.microsoft.com/office/drawing/2014/main" id="{16A1D27F-188B-4B61-B898-2F34A6B90D4E}"/>
            </a:ext>
          </a:extLst>
        </xdr:cNvPr>
        <xdr:cNvSpPr/>
      </xdr:nvSpPr>
      <xdr:spPr>
        <a:xfrm>
          <a:off x="0" y="0"/>
          <a:ext cx="2628900" cy="619125"/>
        </a:xfrm>
        <a:custGeom>
          <a:avLst/>
          <a:gdLst/>
          <a:ahLst/>
          <a:cxnLst/>
          <a:rect l="l" t="t" r="r" b="b"/>
          <a:pathLst>
            <a:path w="1295400" h="495300" extrusionOk="0">
              <a:moveTo>
                <a:pt x="0" y="247650"/>
              </a:moveTo>
              <a:lnTo>
                <a:pt x="1047750" y="247650"/>
              </a:lnTo>
              <a:lnTo>
                <a:pt x="1047750" y="133350"/>
              </a:lnTo>
              <a:lnTo>
                <a:pt x="1171575" y="0"/>
              </a:lnTo>
              <a:lnTo>
                <a:pt x="1295400" y="133350"/>
              </a:lnTo>
              <a:lnTo>
                <a:pt x="1295400" y="495300"/>
              </a:lnTo>
              <a:lnTo>
                <a:pt x="0" y="495300"/>
              </a:lnTo>
              <a:close/>
            </a:path>
          </a:pathLst>
        </a:custGeom>
        <a:gradFill>
          <a:gsLst>
            <a:gs pos="0">
              <a:srgbClr val="2C5D98"/>
            </a:gs>
            <a:gs pos="80000">
              <a:srgbClr val="3C7BC7"/>
            </a:gs>
            <a:gs pos="100000">
              <a:srgbClr val="3A7CCB"/>
            </a:gs>
          </a:gsLst>
          <a:lin ang="16200000" scaled="0"/>
        </a:gradFill>
        <a:ln>
          <a:noFill/>
        </a:ln>
        <a:effectLst>
          <a:outerShdw blurRad="63500" dist="23000" dir="5400000" rotWithShape="0">
            <a:srgbClr val="000000">
              <a:alpha val="33333"/>
            </a:srgbClr>
          </a:outerShdw>
        </a:effectLst>
      </xdr:spPr>
      <xdr:txBody>
        <a:bodyPr spcFirstLastPara="1" wrap="square" lIns="27425" tIns="22850" rIns="27425" bIns="22850" anchor="ctr" anchorCtr="0">
          <a:noAutofit/>
        </a:bodyPr>
        <a:lstStyle/>
        <a:p>
          <a:pPr marL="0" lvl="0" indent="0" algn="ctr" rtl="0">
            <a:spcBef>
              <a:spcPts val="0"/>
            </a:spcBef>
            <a:spcAft>
              <a:spcPts val="0"/>
            </a:spcAft>
            <a:buClr>
              <a:srgbClr val="FFFFFF"/>
            </a:buClr>
            <a:buSzPts val="1100"/>
            <a:buFont typeface="Calibri"/>
            <a:buNone/>
          </a:pPr>
          <a:r>
            <a:rPr lang="en-US" sz="1100" b="1" i="0" u="none" strike="noStrike">
              <a:solidFill>
                <a:srgbClr val="FFFFFF"/>
              </a:solidFill>
              <a:latin typeface="Calibri"/>
              <a:ea typeface="Calibri"/>
              <a:cs typeface="Calibri"/>
              <a:sym typeface="Calibri"/>
            </a:rPr>
            <a:t>MATRIZ DE INDICADORES</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Pc3/mis%20documentos/CHEC/ANALISIS%20precios%20%20200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gobantioquia-my.sharepoint.com/D:/D:/Javier_or_compa/zulma/Fin/Anexos/PRESUPUESTOS-REV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18%20MUNICIPIOS%20ZAHR/PRESUPUESTOS%20CORREGIDOS/Pc1/d/LIQ.TRANSPORTE%20DE%20MATERIALES%20OCTUBRE%20DE%202006%20HASMER%20FINAL.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https://gobantioquia-my.sharepoint.com/D:/D:/Users/zarliz/Documents/GOBERNACION%20ANT/ZAHR-OSCAR/PEQUE-URAMITA/C:/Users/dchaves/Desktop/NARI&#209;O/CONECTIVIDAD/EL%20EMPATE%20-%20LA%20UNION%20PR%2060+240%20al%20PR%2066+090/OBRA/BASE/PRESUPUESTO%20P.xls?43E89689" TargetMode="External"/><Relationship Id="rId1" Type="http://schemas.openxmlformats.org/officeDocument/2006/relationships/externalLinkPath" Target="file:///\\43E89689\PRESUPUESTO%20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Users/dchaves/Desktop/NARI&#209;O/CONECTIVIDAD/EL%20EMPATE%20-%20LA%20UNION%20PR%2060+240%20al%20PR%2066+090/OBRA/BASE/PRESUPUESTO%20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gobantioquia-my.sharepoint.com/D:/C:/Users/dchaves/Desktop/NARI&#209;O/CONECTIVIDAD/EL%20EMPATE%20-%20LA%20UNION%20PR%2060+240%20al%20PR%2066+090/OBRA/BASE/PRESUPUESTO%20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a%20%20aaInformaci&#243;n%20GRUPO%204/A%20MInformes%20Mensuales/Informe%20de%20estado%20vial%20ene/aCCIDENTES%20DE%201995%20-%2019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gobantioquia-my.sharepoint.com/D:/C:/a%20%20aaInformaci&#243;n%20GRUPO%204/A%20MInformes%20Mensuales/Informe%20de%20estado%20vial%20ene/aCCIDENTES%20DE%201995%20-%2019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a%20%20aaInformaci&#243;n%20GRUPO%204/A%20MInformes%20Mensuales/Informe%20de%20estado%20vial%20ene/aCCIDENTES%20DE%201995%20-%20199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Users/Usuario/Google%20Drive/APU/presupuesto%20pintada%20alcald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Pc3/mis%20documentos/CHEC/ANALISIS%20precios%20%2020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Users/Usuario/Google%20Drive/APU/presupuesto%20pintada%20alcaldi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gobantioquia-my.sharepoint.com/D:/C:/Users/Usuario/Google%20Drive/APU/presupuesto%20pintada%20alcald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ZXPREPLIEGOS%20PUENTE%20ARMADA/PRESUP/ZPREPLIEGOS%20PUENTE%20ARMADA/OBRAS%20PUENTE%20ARMADA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ZXPREPLIEGOS%20PUENTE%20ARMADA/PRESUP/ZPREPLIEGOS%20PUENTE%20ARMADA/OBRAS%20PUENTE%20ARMAD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gobantioquia-my.sharepoint.com/D:/C:/ZXPREPLIEGOS%20PUENTE%20ARMADA/PRESUP/ZPREPLIEGOS%20PUENTE%20ARMADA/OBRAS%20PUENTE%20ARMADA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K:/a%20%20aaInformaci&#243;n%20GRUPO%204/A%20MInformes%20Mensuales/Informe%20de%20estado%20vial%20ene/aCCIDENTES%20DE%201995%20-%2019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gobantioquia-my.sharepoint.com/D:/K:/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K:/a%20%20aaInformaci&#243;n%20GRUPO%204/A%20MInformes%20Mensuales/Informe%20de%20estado%20vial%20ene/aCCIDENTES%20DE%201995%20-%2019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gobantioquia-my.sharepoint.com/D:/I:/MANTENIMIENTO%20RUTA%201001_MARZO%20DE%202008/Documents%20and%20Settings/PEDRO%20GARCIA%20REALPE/Mis%20documentos/AMV_G1_2006_TUMACO/Actas%20AMV_G1_Tumaco/a%20%20aaInformaci&#243;n"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Lucho/transfer%20lucho/Mis%20documentos/ANDES3/mayo%204-01/Mis%20documentos/AiuApoSaraBrut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Javier_or_compa/zulma/Fin/Anexos/PRESUPUESTOS-REV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Lucho/transfer%20lucho/Mis%20documentos/ANDES3/mayo%204-01/Mis%20documentos/AiuApoSaraBrut200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18%20MUNICIPIOS%20ZAHR/PRESUPUESTOS%20CORREGIDOS/Lucho/transfer%20lucho/Mis%20documentos/ANDES3/mayo%204-01/Mis%20documentos/AiuApoSaraBrut200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Lucho/transfer%20lucho/Mis%20documentos/AiuApoSaraBrut200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Lucho/transfer%20lucho/Mis%20documentos/AiuApoSaraBrut2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18%20MUNICIPIOS%20ZAHR/PRESUPUESTOS%20CORREGIDOS/Lucho/transfer%20lucho/Mis%20documentos/AiuApoSaraBrut200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Amd/documentos%20c/Documentos-Wilson/Advial-Cmarca/bimestral/06-dic-ene-99/03JUN-JUL-98/Acc%20Ago-Se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Amd/documentos%20c/Documentos-Wilson/Advial-Cmarca/bimestral/06-dic-ene-99/03JUN-JUL-98/Acc%20Ago-Sep.xls" TargetMode="External"/></Relationships>
</file>

<file path=xl/externalLinks/_rels/externalLink37.xml.rels><?xml version="1.0" encoding="UTF-8" standalone="yes"?>
<Relationships xmlns="http://schemas.openxmlformats.org/package/2006/relationships"><Relationship Id="rId2" Type="http://schemas.microsoft.com/office/2019/04/relationships/externalLinkLongPath" Target="https://gobantioquia-my.sharepoint.com/D:/D:/Users/zarliz/Documents/GOBERNACION%20ANT/18%20MUNICIPIOS%20ZAHR/PRESUPUESTOS%20CORREGIDOS/Amd/documentos%20c/Documentos-Wilson/Advial-Cmarca/bimestral/06-dic-ene-99/03JUN-JUL-98/Acc%20Ago-Sep.xls?37247222" TargetMode="External"/><Relationship Id="rId1" Type="http://schemas.openxmlformats.org/officeDocument/2006/relationships/externalLinkPath" Target="file:///\\37247222\Acc%20Ago-Se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Pc3/mis%20documentos/Mauricio%20cardona/presupuestos/COSTOS%20UNITARIOS%20monach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Pc3/mis%20documentos/Mauricio%20cardona/presupuestos/COSTOS%20UNITARIOS%20monach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Javier_or_compa/zulma/Fin/Anexos/PRESUPUESTOS-REV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Pc1/E/AMV-3005-2005/ADMON%20GRUPO%203%202004%20-2005/PRESUPUESTOS/Analisis%20de%20Precios%20Unitarios%20ASTRI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Pc1/E/AMV-3005-2005/ADMON%20GRUPO%203%202004%20-2005/PRESUPUESTOS/Analisis%20de%20Precios%20Unitarios%20ASTRI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PAVICOL/MSOFFICE/LICITAR/analisis%20del%20AIU/AIU.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gobantioquia-my.sharepoint.com/D:/C:/Users/1037579737/Documents/ZONE%204/PP%2009-10/MALLA%20VIAL/MALLA%20VIAL/PAVICOL/MSOFFICE/LICITAR/analisis%20del%20AIU/AIU.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gobantioquia-my.sharepoint.com/D:/C:/PAVICOL/MSOFFICE/LICITAR/analisis%20del%20AIU/AIU.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gobantioquia-my.sharepoint.com/D:/D:/Aquitania/Cofinanciacion/FICHAS%20Y%20FORMATOS/UNITARIOS%20GENERA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D:/Aquitania/Cofinanciacion/FICHAS%20Y%20FORMATOS/UNITARIOS%20GENERALE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Pc1/d/LIQ.TRANSPORTE%20DE%20MATERIALES%20OCTUBRE%20DE%202006%20HASMER%20FINA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Pc1/d/LIQ.TRANSPORTE%20DE%20MATERIALES%20OCTUBRE%20DE%202006%20HASMER%20FINA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gobantioquia-my.sharepoint.com/D:/D:/VILLA%20TAKOA/Presupuesto/APUS%20VILLA%20TAK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18%20MUNICIPIOS%20ZAHR/PRESUPUESTOS%20CORREGIDOS/Javier_or_compa/zulma/Fin/Anexos/PRESUPUESTOS-REV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gobantioquia-my.sharepoint.com/D:/D:/Users/zarliz/Desktop/D:/VILLA%20TAKOA/Presupuesto/APUS%20VILLA%20TAKO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gobantioquia-my.sharepoint.com/D:/C:/Users/JorgeF/Documents/amv%20grupo%203%20boyaca%202009/PRECIOS%20UNITARIOS/corregidos/2011/LICITACIONES%20AGOSTO%202011/apus%20boyaca%20VIA%20chiquinquira%20-%20TUNJA.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gobantioquia-my.sharepoint.com/D:/D:/10.0.0.4/tecnico/Documents%20and%20Settings/67370/Configuraci&#243;n%20local/Archivos%20temporales%20de%20Internet/Content.IE5/UOTNRVQZ/Presupuesto%20correigio%20nora%20morales(1).xls"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gobantioquia-my.sharepoint.com/D:/C:/Users/jmperez/Documents/TECNICA/DEPORTE%20Y%20RECREACION/02%20ESTANDARIZADO%20POLIDEPORTIVO/05%20HOJA%20CALCULO%20ESTANDARIZADO/PRESUPUESTO%20DEL%20POLIDEPORTIVO%20COMPLETO.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A:/MS/Mis%20documentos/Licitaciones%202002/Lic.Duitama-La%20Palmera/BASEDuitama-La%20Palmer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A:/MS/Mis%20documentos/Licitaciones%202002/Lic.Duitama-La%20Palmera/BASEDuitama-La%20Palmera.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gobantioquia-my.sharepoint.com/D:/A:/MS/Mis%20documentos/Licitaciones%202002/Lic.Duitama-La%20Palmera/BASEDuitama-La%20Palmera.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E:/a%20%20aaInformaci&#243;n%20GRUPO%204/A%20MInformes%20Mensuales/Informe%20de%20estado%20vial%20ene/aCCIDENTES%20DE%201995%20-%201996.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gobantioquia-my.sharepoint.com/D:/E:/a%20%20aaInformaci&#243;n%20GRUPO%204/A%20MInformes%20Mensuales/Informe%20de%20estado%20vial%20ene/aCCIDENTES%20DE%201995%20-%2019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A:/a%20%20aaInformaci&#243;n%20GRUPO%204/A%20MInformes%20Mensuales/Informe%20de%20estado%20vial%20ene/aCCIDENTES%20DE%201995%20-%201996.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E:/a%20%20aaInformaci&#243;n%20GRUPO%204/A%20MInformes%20Mensuales/Informe%20de%20estado%20vial%20ene/aCCIDENTES%20DE%201995%20-%20199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marino/C/AMV-3005-2005/ADMON%20GRUPO%203%202004%20-2005/PRESUPUESTOS/Analisis%20de%20Precios%20Unitarios%20ASTRID.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marino/C/AMV-3005-2005/ADMON%20GRUPO%203%202004%20-2005/PRESUPUESTOS/Analisis%20de%20Precios%20Unitarios%20ASTRID.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A:/CARMEN/3271%20Palmitas/3271%20G1%20Presupuestos%20de%20Pozos-Palmitas%20Centra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gobantioquia-my.sharepoint.com/D:/A:/CARMEN/3271%20Palmitas/3271%20G1%20Presupuestos%20de%20Pozos-Palmitas%20Centra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H:/ADM%20VIAL%2003%20-%20CORDOBA/ESTADO%20DE%20RED/2103mar%2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H:/ADM%20VIAL%2003%20-%20CORDOBA/ESTADO%20DE%20RED/2103mar%20.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gobantioquia-my.sharepoint.com/D:/H:/ADM%20VIAL%2003%20-%20CORDOBA/ESTADO%20DE%20RED/2103mar%20.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A:/PROG-96.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gobantioquia-my.sharepoint.com/D:/A:/PROG-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gobantioquia-my.sharepoint.com/D:/A:/a%20%20aaInformaci&#243;n%20GRUPO%204/A%20MInformes%20Mensuales/Informe%20de%20estado%20vial%20ene/aCCIDENTES%20DE%201995%20-%20199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A:/PROG-96.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gobantioquia-my.sharepoint.com/D:/C:/Users/1037579737/Documents/ZONE%204/PP%2009-10/MALLA%20VIAL/MALLA%20VIAL/HLOPEZA/GERONA/CANTIDADES%20REPOSICION/SUBCIRCUITO%207/REDES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gobantioquia-my.sharepoint.com/D:/E:/Users/TRAMO%20III/Desktop/Nueva%20carpeta/Users/Subtecnica.PROCOPAL/Documents/MVM/DEVIMED%20S.A/San%20Vicente/HLOPEZA/GERONA/CANTIDADES%20REPOSICION/SUBCIRCUITO%207/REDES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gobantioquia-my.sharepoint.com/D:/C:/MANTENIMIENTO%20RUTA%201001_MARZO%20DE%202008/Documents%20and%20Settings/PEDRO%20GARCIA%20REALPE/Mis%20documentos/AMV_G1_2006_TUMACO/Actas%20AMV_G1_Tumaco/a%20%20aaInformaci&#243;n"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SIMULACI&#211;NEDIFICIO.ok.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gobantioquia-my.sharepoint.com/D:/A:/SIMULACI&#211;NEDIFICIO.ok.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gobantioquia-my.sharepoint.com/D:/C:/SIMULACI&#211;NEDIFICIO.ok.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gobantioquia-my.sharepoint.com/D:/D:/Aquitania/Mis%20documentos/MIKO%20EN%20EJECUCION/NUNCHIA/Cofinanciacion/FICHAS%20Y%20FORMATOS/UNITARIOS%20GENERALES.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D:/Aquitania/Mis%20documentos/MIKO%20EN%20EJECUCION/NUNCHIA/Cofinanciacion/FICHAS%20Y%20FORMATOS/UNITARIOS%20GENERAL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A:/PUNITARIOS%20PARA%20241201%202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A:/a%20%20aaInformaci&#243;n%20GRUPO%204/A%20MInformes%20Mensuales/Informe%20de%20estado%20vial%20ene/aCCIDENTES%20DE%201995%20-%201996.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A:/PUNITARIOS%20PARA%20241201%202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gobantioquia-my.sharepoint.com/D:/A:/PUNITARIOS%20PARA%20241201%202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SIMULACI&#211;NEDIFICIO.ok.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ANEXO%202/Users/ING~1.OSC/AppData/Local/Temp/Rar$DI01.853/Cantidades_750%20_Alta_Suelo%20AB.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ANEXO%202/Users/ING~1.OSC/AppData/Local/Temp/Rar$DI01.853/Cantidades_750%20_Alta_Suelo%20AB.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gobantioquia-my.sharepoint.com/D:/F:/ANEXO%202/Users/ING~1.OSC/AppData/Local/Temp/Rar$DI01.853/Cantidades_750%20_Alta_Suelo%20AB.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gobantioquia-my.sharepoint.com/D:/D:/marino/C/Documents%20and%20Settings/Hector%20Guerrero/Mis%20documentos/Licitaciones%20realizadas/Invias/INTER-Taraza-caucasia/DIFERGO/WINDOWS/TEMP/Preobra/ModeloPresupuesto.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ZAHR-OSCAR/PEQUE-URAMITA/C:/Mis%20Documentos/Licitaciones/LIC-2000/OFERTAS/noviciado%20la%20caba&#241;a/CANTIDADES-ZOFICIO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gobantioquia-my.sharepoint.com/D:/D:/Users/zarliz/Documents/GOBERNACION%20ANT/PROGRAMACIONES/C:/Mis%20Documentos/Licitaciones/LIC-2000/OFERTAS/noviciado%20la%20caba&#241;a/CANTIDADES-ZOFICIOS.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gobantioquia-my.sharepoint.com/D:/C:/Mis%20Documentos/Licitaciones/LIC-2000/OFERTAS/noviciado%20la%20caba&#241;a/CANTIDADES-ZOFICIOS.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Users\PERSONAL\Desktop\OFICIO%20ADICION%20URAB&#193;%2015082023\Proyecci&#243;n%20actas%20urab&#225;%20150820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 val="Hoja1"/>
      <sheetName val="ANALIS JORNAL REAL"/>
      <sheetName val="PPTO DIAGNOSTICO"/>
      <sheetName val="FORMATO PPTO DE CIERRE"/>
      <sheetName val="MATRIZ"/>
      <sheetName val="APU"/>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Hoja2"/>
      <sheetName val="Hoja3"/>
      <sheetName val="Evaluación"/>
      <sheetName val="Evaluación (2)"/>
      <sheetName val="Evaluación (3)"/>
      <sheetName val="Base de Diseño"/>
      <sheetName val="Diagnóstico"/>
      <sheetName val="Ppto total"/>
      <sheetName val="Tabla"/>
      <sheetName val="Cimentación"/>
      <sheetName val="Parámetros"/>
      <sheetName val="Resumen tubería"/>
      <sheetName val="Tabla 4.1 Distrito Nº1"/>
      <sheetName val="Tabla 4.2 Distrito Nº2"/>
      <sheetName val="Tabal 4.3 Resumén distritos"/>
      <sheetName val="Tabla 4.4 Sistemas"/>
      <sheetName val="Insuficiencia"/>
      <sheetName val="Ppto alcantarillado"/>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a  aaInformación"/>
      <sheetName val="A MInformes M"/>
      <sheetName val="VínculoExternoRecuperado1"/>
      <sheetName val="memorias"/>
      <sheetName val="presupuesto"/>
      <sheetName val="#¡REF"/>
      <sheetName val="Formulario No.1 "/>
      <sheetName val="450.2P  Vía 9003"/>
      <sheetName val="632.1P "/>
      <sheetName val="630.4 Vía 9003"/>
      <sheetName val="630.6 Vía 7801"/>
      <sheetName val="ORGANIGRAMA"/>
      <sheetName val="FLUJO DE FONDOS"/>
      <sheetName val="CRONOGRAMA"/>
      <sheetName val="INSUMOS"/>
      <sheetName val="A.E.B"/>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Estado Resumen"/>
      <sheetName val="TORTA"/>
      <sheetName val="Resum_Pav"/>
      <sheetName val="INVENT.ALC-CUNETAS 90BLB"/>
      <sheetName val="PUENTES Y PONTONES"/>
      <sheetName val="SEÑAL VERTICAL90BLB"/>
      <sheetName val="SEÑAL HORIZONTAL90BLB"/>
      <sheetName val="V%C3%ADnculoExternoRecuperado1"/>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sheetName val="Hoja4 (2)"/>
      <sheetName val="Hoja4 (3)"/>
      <sheetName val="4. Norte 2005"/>
      <sheetName val="Inversión"/>
      <sheetName val="A.I.U (2)"/>
      <sheetName val="Datos generales"/>
      <sheetName val="Datos de entrada"/>
      <sheetName val="FOR-001"/>
      <sheetName val="Sábana"/>
      <sheetName val="AIUI calculado"/>
      <sheetName val="Cuadro1"/>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NEC. PONTONES"/>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36"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37"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38"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39"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40"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41"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42"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43"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44"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45" refreshError="1"/>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sheetData sheetId="145" refreshError="1"/>
      <sheetData sheetId="146" refreshError="1"/>
      <sheetData sheetId="147" refreshError="1"/>
      <sheetData sheetId="148" refreshError="1"/>
      <sheetData sheetId="149"/>
      <sheetData sheetId="150"/>
      <sheetData sheetId="15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sheetData sheetId="270"/>
      <sheetData sheetId="271"/>
      <sheetData sheetId="272">
        <row r="1">
          <cell r="A1" t="str">
            <v>ITEM</v>
          </cell>
        </row>
      </sheetData>
      <sheetData sheetId="273">
        <row r="1">
          <cell r="A1" t="str">
            <v>EQUIPO</v>
          </cell>
        </row>
      </sheetData>
      <sheetData sheetId="274">
        <row r="1">
          <cell r="A1" t="str">
            <v>ADMINISTRACION</v>
          </cell>
        </row>
      </sheetData>
      <sheetData sheetId="275"/>
      <sheetData sheetId="276"/>
      <sheetData sheetId="277"/>
      <sheetData sheetId="278"/>
      <sheetData sheetId="279"/>
      <sheetData sheetId="280"/>
      <sheetData sheetId="281"/>
      <sheetData sheetId="282"/>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row r="1">
          <cell r="A1" t="str">
            <v>ITEM</v>
          </cell>
        </row>
      </sheetData>
      <sheetData sheetId="333">
        <row r="1">
          <cell r="A1" t="str">
            <v>EQUIPO</v>
          </cell>
        </row>
      </sheetData>
      <sheetData sheetId="334">
        <row r="1">
          <cell r="A1" t="str">
            <v>ADMINISTRACION</v>
          </cell>
        </row>
      </sheetData>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row r="1">
          <cell r="A1" t="str">
            <v>ITEM</v>
          </cell>
        </row>
      </sheetData>
      <sheetData sheetId="572">
        <row r="1">
          <cell r="A1" t="str">
            <v>EQUIPO</v>
          </cell>
        </row>
      </sheetData>
      <sheetData sheetId="573">
        <row r="1">
          <cell r="A1" t="str">
            <v>ADMINISTRACION</v>
          </cell>
        </row>
      </sheetData>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refreshError="1"/>
      <sheetData sheetId="603" refreshError="1"/>
      <sheetData sheetId="604" refreshError="1"/>
      <sheetData sheetId="605" refreshError="1"/>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row r="1">
          <cell r="A1" t="str">
            <v>ITEM</v>
          </cell>
        </row>
      </sheetData>
      <sheetData sheetId="926">
        <row r="1">
          <cell r="A1" t="str">
            <v>EQUIPO</v>
          </cell>
        </row>
      </sheetData>
      <sheetData sheetId="927">
        <row r="1">
          <cell r="A1" t="str">
            <v>ADMINISTRACION</v>
          </cell>
        </row>
      </sheetData>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row r="1">
          <cell r="A1" t="str">
            <v>ITEM</v>
          </cell>
        </row>
      </sheetData>
      <sheetData sheetId="968">
        <row r="1">
          <cell r="A1" t="str">
            <v>EQUIPO</v>
          </cell>
        </row>
      </sheetData>
      <sheetData sheetId="969">
        <row r="1">
          <cell r="A1" t="str">
            <v>ADMINISTRACION</v>
          </cell>
        </row>
      </sheetData>
      <sheetData sheetId="970"/>
      <sheetData sheetId="971"/>
      <sheetData sheetId="972"/>
      <sheetData sheetId="973"/>
      <sheetData sheetId="974"/>
      <sheetData sheetId="975"/>
      <sheetData sheetId="976"/>
      <sheetData sheetId="977"/>
      <sheetData sheetId="978"/>
      <sheetData sheetId="979"/>
      <sheetData sheetId="980"/>
      <sheetData sheetId="98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 val="AASHTO"/>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B-823"/>
      <sheetName val="GPI 526"/>
      <sheetName val="SKJ452"/>
      <sheetName val="ITA878"/>
      <sheetName val="AEA-944"/>
      <sheetName val="XXJ617"/>
      <sheetName val="SNG_855"/>
      <sheetName val="VEA 374"/>
      <sheetName val="HFB024"/>
      <sheetName val="PAJ8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ros"/>
      <sheetName val="PRESUPUESTO"/>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ros"/>
      <sheetName val="PRESUPUESTO"/>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s>
    <sheetDataSet>
      <sheetData sheetId="0" refreshError="1">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row r="2">
          <cell r="C2">
            <v>0.2</v>
          </cell>
        </row>
        <row r="3">
          <cell r="C3">
            <v>0.05</v>
          </cell>
        </row>
        <row r="4">
          <cell r="C4">
            <v>0.05</v>
          </cell>
        </row>
        <row r="5">
          <cell r="C5">
            <v>1.85</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20DE%201995%20-%2019"/>
    </sheetNames>
    <definedNames>
      <definedName name="absc"/>
    </defined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 DE 1995 - 1996.xls"/>
      <sheetName val="items"/>
      <sheetName val="ACTA DE MODIFICACION  (2)"/>
      <sheetName val="CONT_ADI"/>
      <sheetName val="aCCIDENTES%20DE%201995%20-%2019"/>
      <sheetName val="#¡REF"/>
      <sheetName val="Informe"/>
      <sheetName val="\a  aaInformación GRUPO 4\A MIn"/>
      <sheetName val="Seguim-16"/>
      <sheetName val="otros"/>
      <sheetName val="PRESUPUESTO"/>
      <sheetName val="Informacion"/>
      <sheetName val="INDICMICROEMP"/>
      <sheetName val="Datos"/>
      <sheetName val="MATERIALES"/>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20DE%201995%20-%2019"/>
    </sheetNames>
    <definedNames>
      <definedName name="absc"/>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S BASIC"/>
      <sheetName val="LISTADO DE MATERIALES Y EQUIPO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S BASIC"/>
      <sheetName val="LISTADO DE MATERIALES Y EQUIPOS"/>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LISTADO DE MATERIALES Y EQUIPOS"/>
      <sheetName val="cantidades"/>
      <sheetName val="APUS BASIC"/>
      <sheetName val="APU"/>
      <sheetName val="Analisis AIU"/>
      <sheetName val="Hoja1"/>
    </sheetNames>
    <sheetDataSet>
      <sheetData sheetId="0"/>
      <sheetData sheetId="1" refreshError="1">
        <row r="6">
          <cell r="B6">
            <v>25000</v>
          </cell>
        </row>
        <row r="7">
          <cell r="B7">
            <v>38000</v>
          </cell>
        </row>
        <row r="8">
          <cell r="B8">
            <v>50000</v>
          </cell>
        </row>
        <row r="9">
          <cell r="B9">
            <v>52000</v>
          </cell>
        </row>
        <row r="10">
          <cell r="B10">
            <v>85000</v>
          </cell>
        </row>
        <row r="11">
          <cell r="B11">
            <v>1250</v>
          </cell>
        </row>
        <row r="14">
          <cell r="B14">
            <v>2750</v>
          </cell>
        </row>
        <row r="15">
          <cell r="B15">
            <v>3950</v>
          </cell>
        </row>
        <row r="16">
          <cell r="B16">
            <v>300</v>
          </cell>
        </row>
        <row r="18">
          <cell r="B18">
            <v>60</v>
          </cell>
        </row>
        <row r="19">
          <cell r="B19">
            <v>1200</v>
          </cell>
        </row>
        <row r="22">
          <cell r="B22">
            <v>14500</v>
          </cell>
        </row>
        <row r="24">
          <cell r="B24">
            <v>3400</v>
          </cell>
        </row>
        <row r="25">
          <cell r="B25">
            <v>9900</v>
          </cell>
        </row>
        <row r="29">
          <cell r="B29">
            <v>3760</v>
          </cell>
        </row>
        <row r="30">
          <cell r="B30">
            <v>5180</v>
          </cell>
        </row>
        <row r="31">
          <cell r="B31">
            <v>45000</v>
          </cell>
        </row>
        <row r="32">
          <cell r="B32">
            <v>60000</v>
          </cell>
        </row>
        <row r="33">
          <cell r="B33">
            <v>55000</v>
          </cell>
        </row>
        <row r="42">
          <cell r="B42">
            <v>75000</v>
          </cell>
        </row>
        <row r="44">
          <cell r="B44">
            <v>1100</v>
          </cell>
        </row>
        <row r="45">
          <cell r="B45">
            <v>10000</v>
          </cell>
        </row>
        <row r="47">
          <cell r="B47">
            <v>1042</v>
          </cell>
        </row>
        <row r="53">
          <cell r="B53">
            <v>9361.6666666666661</v>
          </cell>
        </row>
        <row r="56">
          <cell r="B56">
            <v>34400</v>
          </cell>
        </row>
        <row r="57">
          <cell r="B57">
            <v>14520</v>
          </cell>
        </row>
        <row r="58">
          <cell r="B58">
            <v>51400</v>
          </cell>
        </row>
        <row r="59">
          <cell r="B59">
            <v>66900</v>
          </cell>
        </row>
        <row r="60">
          <cell r="B60">
            <v>37800</v>
          </cell>
        </row>
        <row r="61">
          <cell r="B61">
            <v>61800</v>
          </cell>
        </row>
        <row r="62">
          <cell r="B62">
            <v>15800</v>
          </cell>
        </row>
        <row r="64">
          <cell r="B64">
            <v>10980</v>
          </cell>
        </row>
        <row r="65">
          <cell r="B65">
            <v>32500</v>
          </cell>
        </row>
        <row r="66">
          <cell r="B66">
            <v>30900</v>
          </cell>
        </row>
        <row r="67">
          <cell r="B67">
            <v>5000</v>
          </cell>
        </row>
        <row r="69">
          <cell r="B69">
            <v>319900</v>
          </cell>
        </row>
        <row r="70">
          <cell r="B70">
            <v>2500</v>
          </cell>
        </row>
        <row r="72">
          <cell r="B72">
            <v>3150</v>
          </cell>
        </row>
        <row r="79">
          <cell r="B79">
            <v>49900</v>
          </cell>
        </row>
        <row r="87">
          <cell r="B87">
            <v>169900</v>
          </cell>
        </row>
        <row r="88">
          <cell r="B88">
            <v>228350</v>
          </cell>
        </row>
        <row r="90">
          <cell r="B90">
            <v>98333</v>
          </cell>
        </row>
        <row r="93">
          <cell r="B93">
            <v>1500</v>
          </cell>
        </row>
        <row r="94">
          <cell r="B94">
            <v>1120</v>
          </cell>
        </row>
        <row r="95">
          <cell r="B95">
            <v>750</v>
          </cell>
        </row>
        <row r="96">
          <cell r="B96">
            <v>18900</v>
          </cell>
        </row>
        <row r="97">
          <cell r="B97">
            <v>22500</v>
          </cell>
        </row>
        <row r="98">
          <cell r="B98">
            <v>235000</v>
          </cell>
        </row>
        <row r="99">
          <cell r="B99">
            <v>15000</v>
          </cell>
        </row>
        <row r="100">
          <cell r="B100">
            <v>3080</v>
          </cell>
        </row>
        <row r="101">
          <cell r="B101">
            <v>4340</v>
          </cell>
        </row>
        <row r="102">
          <cell r="B102">
            <v>4340</v>
          </cell>
        </row>
        <row r="103">
          <cell r="B103">
            <v>21</v>
          </cell>
        </row>
        <row r="104">
          <cell r="B104">
            <v>21</v>
          </cell>
        </row>
        <row r="105">
          <cell r="B105">
            <v>630</v>
          </cell>
        </row>
        <row r="106">
          <cell r="B106">
            <v>54800</v>
          </cell>
        </row>
        <row r="107">
          <cell r="B107">
            <v>13350</v>
          </cell>
        </row>
        <row r="108">
          <cell r="B108">
            <v>1200</v>
          </cell>
        </row>
        <row r="109">
          <cell r="B109">
            <v>2850</v>
          </cell>
        </row>
        <row r="110">
          <cell r="B110">
            <v>9500</v>
          </cell>
        </row>
        <row r="113">
          <cell r="B113">
            <v>47200</v>
          </cell>
        </row>
        <row r="114">
          <cell r="B114">
            <v>6900</v>
          </cell>
        </row>
        <row r="115">
          <cell r="B115">
            <v>7900</v>
          </cell>
        </row>
        <row r="116">
          <cell r="B116">
            <v>9900</v>
          </cell>
        </row>
        <row r="117">
          <cell r="B117">
            <v>1350000</v>
          </cell>
        </row>
        <row r="118">
          <cell r="B118">
            <v>1854900</v>
          </cell>
        </row>
        <row r="119">
          <cell r="B119">
            <v>31900</v>
          </cell>
        </row>
        <row r="121">
          <cell r="B121">
            <v>10900</v>
          </cell>
        </row>
        <row r="123">
          <cell r="B123">
            <v>600</v>
          </cell>
        </row>
        <row r="124">
          <cell r="B124">
            <v>1200</v>
          </cell>
        </row>
        <row r="125">
          <cell r="B125">
            <v>620</v>
          </cell>
        </row>
        <row r="128">
          <cell r="B128">
            <v>14500</v>
          </cell>
        </row>
      </sheetData>
      <sheetData sheetId="2"/>
      <sheetData sheetId="3" refreshError="1">
        <row r="80">
          <cell r="G80">
            <v>353855</v>
          </cell>
        </row>
        <row r="122">
          <cell r="G122">
            <v>322507</v>
          </cell>
        </row>
        <row r="165">
          <cell r="G165">
            <v>291336</v>
          </cell>
        </row>
        <row r="208">
          <cell r="G208">
            <v>277044</v>
          </cell>
        </row>
        <row r="252">
          <cell r="G252">
            <v>254696</v>
          </cell>
        </row>
        <row r="296">
          <cell r="G296">
            <v>206485</v>
          </cell>
        </row>
        <row r="340">
          <cell r="G340">
            <v>4057</v>
          </cell>
        </row>
      </sheetData>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s>
    <sheetDataSet>
      <sheetData sheetId="0" refreshError="1">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20DE%201995%20-%2019"/>
    </sheetNames>
    <definedNames>
      <definedName name="absc"/>
    </defined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  aaInformación GRUPO 4\A MIn"/>
      <sheetName val="#¡REF"/>
      <sheetName val="INDICMICROEMP"/>
      <sheetName val="Informacion"/>
      <sheetName val="Hoja1"/>
      <sheetName val="AMC"/>
      <sheetName val="Basico"/>
      <sheetName val="Iva"/>
      <sheetName val="Total"/>
      <sheetName val="amc_acta"/>
      <sheetName val="amc_bas"/>
      <sheetName val="amc_iva"/>
      <sheetName val="amc_total"/>
      <sheetName val="amc_anticip"/>
      <sheetName val="aCCIDENTES DE 1995 - 1996.xls"/>
      <sheetName val="items"/>
      <sheetName val="ACTA DE MODIFICACION  (2)"/>
      <sheetName val="CONT_ADI"/>
      <sheetName val="aCCIDENTES%20DE%201995%20-%2019"/>
      <sheetName val="Dato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s>
    <definedNames>
      <definedName name="absc"/>
    </defined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20DE%201995%20-%2019"/>
    </sheetNames>
    <definedNames>
      <definedName name="absc"/>
    </defined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CDItem"/>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 val="AASHTO"/>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CDItem"/>
    </sheetNames>
    <sheetDataSet>
      <sheetData sheetId="0" refreshError="1"/>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CDItem"/>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Accide-10"/>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Accide-10"/>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Accide-10"/>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 val="AASHTO"/>
    </sheetNames>
    <sheetDataSet>
      <sheetData sheetId="0" refreshError="1"/>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P. U."/>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P. U."/>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s>
    <sheetDataSet>
      <sheetData sheetId="0">
        <row r="60">
          <cell r="F60">
            <v>80591.125</v>
          </cell>
        </row>
        <row r="81">
          <cell r="C81">
            <v>1030017.2290000001</v>
          </cell>
        </row>
      </sheetData>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s>
    <sheetDataSet>
      <sheetData sheetId="0" refreshError="1">
        <row r="60">
          <cell r="F60">
            <v>80591.125</v>
          </cell>
        </row>
        <row r="81">
          <cell r="C81">
            <v>1030017.2290000001</v>
          </cell>
        </row>
      </sheetData>
      <sheetData sheetId="1"/>
      <sheetData sheetId="2"/>
      <sheetData sheetId="3"/>
      <sheetData sheetId="4"/>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Insum"/>
      <sheetName val="UNITARIOS GENERALE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I 526"/>
      <sheetName val="SKJ452"/>
      <sheetName val="ITA878"/>
      <sheetName val="AEA-944"/>
      <sheetName val="DUB-823"/>
      <sheetName val="XXJ617"/>
      <sheetName val="SNG_855"/>
      <sheetName val="VEA 374"/>
      <sheetName val="HFB024"/>
      <sheetName val="PAJ8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B-823"/>
      <sheetName val="GPI 526"/>
      <sheetName val="SKJ452"/>
      <sheetName val="ITA878"/>
      <sheetName val="AEA-944"/>
      <sheetName val="XXJ617"/>
      <sheetName val="SNG_855"/>
      <sheetName val="VEA 374"/>
      <sheetName val="HFB024"/>
      <sheetName val="PAJ8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ERIAL"/>
      <sheetName val="EQUIPO"/>
      <sheetName val="TRANSPORTE"/>
      <sheetName val="MANO OBRA"/>
      <sheetName val="MEMORIAS"/>
      <sheetName val="A. P. U."/>
    </sheetNames>
    <sheetDataSet>
      <sheetData sheetId="0"/>
      <sheetData sheetId="1"/>
      <sheetData sheetId="2">
        <row r="2">
          <cell r="B2">
            <v>0</v>
          </cell>
          <cell r="C2" t="str">
            <v xml:space="preserve"> </v>
          </cell>
        </row>
        <row r="3">
          <cell r="B3" t="str">
            <v>ACCESORIOS ACERO INOXIDABLE</v>
          </cell>
          <cell r="C3" t="str">
            <v>m2</v>
          </cell>
          <cell r="D3">
            <v>150000</v>
          </cell>
        </row>
        <row r="4">
          <cell r="B4" t="str">
            <v>ABRAZADERAS 4"</v>
          </cell>
          <cell r="C4" t="str">
            <v>un</v>
          </cell>
          <cell r="D4">
            <v>2000</v>
          </cell>
        </row>
        <row r="5">
          <cell r="B5" t="str">
            <v>ACCESORIO PVC P 1/2"</v>
          </cell>
          <cell r="C5" t="str">
            <v>un</v>
          </cell>
          <cell r="D5">
            <v>550</v>
          </cell>
        </row>
        <row r="6">
          <cell r="B6" t="str">
            <v>ACCESORIO PVC S 2"</v>
          </cell>
          <cell r="C6" t="str">
            <v>un</v>
          </cell>
          <cell r="D6">
            <v>4100</v>
          </cell>
        </row>
        <row r="7">
          <cell r="B7" t="str">
            <v>ACCESORIO PVC S 3"</v>
          </cell>
          <cell r="C7" t="str">
            <v>un</v>
          </cell>
          <cell r="D7">
            <v>6850</v>
          </cell>
        </row>
        <row r="8">
          <cell r="B8" t="str">
            <v>ACCESORIO PVC S 4"</v>
          </cell>
          <cell r="C8" t="str">
            <v>un</v>
          </cell>
          <cell r="D8">
            <v>12600</v>
          </cell>
        </row>
        <row r="9">
          <cell r="B9" t="str">
            <v>ACCESORIOS</v>
          </cell>
          <cell r="C9" t="str">
            <v>un</v>
          </cell>
          <cell r="D9">
            <v>18000</v>
          </cell>
        </row>
        <row r="10">
          <cell r="B10" t="str">
            <v>ACCESORIOS CONEXIÓN Y DERIVACION CABLE COAXIAL</v>
          </cell>
          <cell r="C10" t="str">
            <v>gb</v>
          </cell>
          <cell r="D10">
            <v>190</v>
          </cell>
        </row>
        <row r="11">
          <cell r="B11" t="str">
            <v>Accesorios de conexion por atras SanitarioDO-TCDIC</v>
          </cell>
          <cell r="C11" t="str">
            <v>un</v>
          </cell>
          <cell r="D11">
            <v>5000</v>
          </cell>
        </row>
        <row r="12">
          <cell r="B12" t="str">
            <v>ACCESORIOS DE CONEXIÓN Y SUJECION PARA CABLE AMTIFRAU</v>
          </cell>
          <cell r="C12" t="str">
            <v>gb</v>
          </cell>
          <cell r="D12">
            <v>6500</v>
          </cell>
        </row>
        <row r="13">
          <cell r="B13" t="str">
            <v>ACCESORIOS DE SUJECION</v>
          </cell>
          <cell r="C13" t="str">
            <v>gb</v>
          </cell>
          <cell r="D13">
            <v>400</v>
          </cell>
        </row>
        <row r="14">
          <cell r="B14" t="str">
            <v>ACCESORIOS EMT</v>
          </cell>
          <cell r="C14" t="str">
            <v>un</v>
          </cell>
          <cell r="D14">
            <v>500</v>
          </cell>
        </row>
        <row r="15">
          <cell r="B15" t="str">
            <v xml:space="preserve">ACCESORIOS GALVANIZADOS PARA CONEXIÓN EQUIPO DE PRESION </v>
          </cell>
          <cell r="C15" t="str">
            <v>gl</v>
          </cell>
          <cell r="D15">
            <v>150000</v>
          </cell>
        </row>
        <row r="16">
          <cell r="B16" t="str">
            <v>ACCESORIOS CPVC-P 1/2" ( Codo , unión y tapón )</v>
          </cell>
          <cell r="C16" t="str">
            <v>un</v>
          </cell>
          <cell r="D16">
            <v>1200</v>
          </cell>
        </row>
        <row r="17">
          <cell r="B17" t="str">
            <v>ACCESORIOS PVC P 21/2"</v>
          </cell>
          <cell r="C17" t="str">
            <v>un</v>
          </cell>
          <cell r="D17">
            <v>15000</v>
          </cell>
        </row>
        <row r="18">
          <cell r="B18" t="str">
            <v>ACCESORIOS PVC-P 1 1/2" ( Codo , unión y tapón )</v>
          </cell>
          <cell r="C18" t="str">
            <v>un</v>
          </cell>
          <cell r="D18">
            <v>2650</v>
          </cell>
        </row>
        <row r="19">
          <cell r="B19" t="str">
            <v>ACCESORIOS PVC-P 1 1/4" ( Codo , unión y tapón )</v>
          </cell>
          <cell r="C19" t="str">
            <v>un</v>
          </cell>
          <cell r="D19">
            <v>2500</v>
          </cell>
        </row>
        <row r="20">
          <cell r="B20" t="str">
            <v>ACCESORIOS PVC-P 1/2" ( Codo , unión y tapón )</v>
          </cell>
          <cell r="C20" t="str">
            <v>un</v>
          </cell>
          <cell r="D20">
            <v>450</v>
          </cell>
        </row>
        <row r="21">
          <cell r="B21" t="str">
            <v>ACCESORIOS PVC-P 2" ( Codo , unión y tapón )</v>
          </cell>
          <cell r="C21" t="str">
            <v>un</v>
          </cell>
          <cell r="D21">
            <v>5000</v>
          </cell>
        </row>
        <row r="22">
          <cell r="B22" t="str">
            <v>ACCESORIOS PVC-P 3/4" ( Codo, unión y tapón )</v>
          </cell>
          <cell r="C22" t="str">
            <v>un</v>
          </cell>
          <cell r="D22">
            <v>1200</v>
          </cell>
        </row>
        <row r="23">
          <cell r="B23" t="str">
            <v>ACCESORIOS SUJECION TRANFORMADOR</v>
          </cell>
          <cell r="C23" t="str">
            <v>un</v>
          </cell>
          <cell r="D23">
            <v>50000</v>
          </cell>
        </row>
        <row r="24">
          <cell r="B24" t="str">
            <v>ACERO 37.000 PSI</v>
          </cell>
          <cell r="C24" t="str">
            <v>kg</v>
          </cell>
          <cell r="D24">
            <v>1900</v>
          </cell>
        </row>
        <row r="25">
          <cell r="B25" t="str">
            <v xml:space="preserve">ACERO 60.000 PSI </v>
          </cell>
          <cell r="C25" t="str">
            <v>kg</v>
          </cell>
          <cell r="D25">
            <v>1900</v>
          </cell>
        </row>
        <row r="26">
          <cell r="B26" t="str">
            <v>ACERO ESTRUCTURAL ACESCO PHR Cal. 12</v>
          </cell>
          <cell r="C26" t="str">
            <v>kg</v>
          </cell>
          <cell r="D26">
            <v>4500</v>
          </cell>
        </row>
        <row r="27">
          <cell r="B27" t="str">
            <v>ACIDO FLORIDRICO</v>
          </cell>
          <cell r="C27" t="str">
            <v>lt</v>
          </cell>
          <cell r="D27">
            <v>15500</v>
          </cell>
        </row>
        <row r="28">
          <cell r="B28" t="str">
            <v>ACIDO NITRICO</v>
          </cell>
          <cell r="C28" t="str">
            <v>lt</v>
          </cell>
          <cell r="D28">
            <v>4500</v>
          </cell>
        </row>
        <row r="29">
          <cell r="B29" t="str">
            <v>ACONDICIONADOR NOVAFORT 250ML  Pavco</v>
          </cell>
          <cell r="C29" t="str">
            <v>un</v>
          </cell>
          <cell r="D29">
            <v>15000</v>
          </cell>
        </row>
        <row r="30">
          <cell r="B30" t="str">
            <v>ACPM</v>
          </cell>
          <cell r="C30" t="str">
            <v>gl</v>
          </cell>
          <cell r="D30">
            <v>8500</v>
          </cell>
        </row>
        <row r="31">
          <cell r="B31" t="str">
            <v>ADAPTADOR CONDUIT PVC 1/2"</v>
          </cell>
          <cell r="C31" t="str">
            <v>un</v>
          </cell>
          <cell r="D31">
            <v>500</v>
          </cell>
        </row>
        <row r="32">
          <cell r="B32" t="str">
            <v>ADAPTADOR MACHO   3/4"</v>
          </cell>
          <cell r="C32" t="str">
            <v>un</v>
          </cell>
          <cell r="D32">
            <v>600</v>
          </cell>
        </row>
        <row r="33">
          <cell r="B33" t="str">
            <v>ADAPTADOR TERMINAL CONDUIT 3/4"</v>
          </cell>
          <cell r="C33" t="str">
            <v>un</v>
          </cell>
          <cell r="D33">
            <v>300</v>
          </cell>
        </row>
        <row r="34">
          <cell r="B34" t="str">
            <v>ADAPTADORES MACHO 1/2"</v>
          </cell>
          <cell r="C34" t="str">
            <v>un</v>
          </cell>
          <cell r="D34">
            <v>300</v>
          </cell>
        </row>
        <row r="35">
          <cell r="B35" t="str">
            <v>ADHESIVO EPOXICO G5 DE 651 ml</v>
          </cell>
          <cell r="C35" t="str">
            <v>un</v>
          </cell>
          <cell r="D35">
            <v>55000</v>
          </cell>
        </row>
        <row r="36">
          <cell r="B36" t="str">
            <v>ADHESIVO NOVAFORT 310 ML  Pavco</v>
          </cell>
          <cell r="C36" t="str">
            <v>un</v>
          </cell>
          <cell r="D36">
            <v>15000</v>
          </cell>
        </row>
        <row r="37">
          <cell r="B37" t="str">
            <v>AGUA</v>
          </cell>
          <cell r="C37" t="str">
            <v>lt</v>
          </cell>
          <cell r="D37">
            <v>500</v>
          </cell>
        </row>
        <row r="38">
          <cell r="B38" t="str">
            <v>AISLADORES</v>
          </cell>
          <cell r="C38" t="str">
            <v>un</v>
          </cell>
          <cell r="D38">
            <v>4500</v>
          </cell>
        </row>
        <row r="39">
          <cell r="B39" t="str">
            <v>AISLADORES DE PIN CON ESPIGO</v>
          </cell>
          <cell r="C39" t="str">
            <v>un</v>
          </cell>
          <cell r="D39">
            <v>42000</v>
          </cell>
        </row>
        <row r="40">
          <cell r="B40" t="str">
            <v>AISLADORES DE RETENCION</v>
          </cell>
          <cell r="C40" t="str">
            <v>un</v>
          </cell>
          <cell r="D40">
            <v>72500</v>
          </cell>
        </row>
        <row r="41">
          <cell r="B41" t="str">
            <v>AISLADORES EMISORES</v>
          </cell>
          <cell r="C41" t="str">
            <v>un</v>
          </cell>
          <cell r="D41">
            <v>85000</v>
          </cell>
        </row>
        <row r="42">
          <cell r="B42" t="str">
            <v>ALAMBRE COBRE DESNUDO AWG  12</v>
          </cell>
          <cell r="C42" t="str">
            <v>ml</v>
          </cell>
          <cell r="D42">
            <v>1700</v>
          </cell>
        </row>
        <row r="43">
          <cell r="B43" t="str">
            <v>ALAMBRE COBRE THHN 12 AWG</v>
          </cell>
          <cell r="C43" t="str">
            <v>ml</v>
          </cell>
          <cell r="D43">
            <v>1900</v>
          </cell>
        </row>
        <row r="44">
          <cell r="B44" t="str">
            <v>ALAMBRE NEGRO       No.18</v>
          </cell>
          <cell r="C44" t="str">
            <v>kg</v>
          </cell>
          <cell r="D44">
            <v>3000</v>
          </cell>
        </row>
        <row r="45">
          <cell r="B45" t="str">
            <v>ALFACOLOR 3-15</v>
          </cell>
          <cell r="C45" t="str">
            <v>kg</v>
          </cell>
          <cell r="D45">
            <v>2000</v>
          </cell>
        </row>
        <row r="46">
          <cell r="B46" t="str">
            <v>ALFAJIAS CONCRETO     .25</v>
          </cell>
          <cell r="C46" t="str">
            <v>ml</v>
          </cell>
          <cell r="D46">
            <v>25000</v>
          </cell>
        </row>
        <row r="47">
          <cell r="B47" t="str">
            <v>ALUMINIO PARA CIELO RASO INC ESTRUCTURA</v>
          </cell>
          <cell r="C47" t="str">
            <v>m2</v>
          </cell>
          <cell r="D47">
            <v>10500</v>
          </cell>
        </row>
        <row r="48">
          <cell r="B48" t="str">
            <v>ALUMINIO PARA DIVISION BAÑO</v>
          </cell>
          <cell r="C48" t="str">
            <v>m2</v>
          </cell>
          <cell r="D48">
            <v>40000</v>
          </cell>
        </row>
        <row r="49">
          <cell r="B49" t="str">
            <v>AMPLIFICADOR TV CON 20 SALIDAS</v>
          </cell>
          <cell r="C49" t="str">
            <v>un</v>
          </cell>
          <cell r="D49">
            <v>450000</v>
          </cell>
        </row>
        <row r="50">
          <cell r="B50" t="str">
            <v>ANCLAJE CAMISA DE 3/8"</v>
          </cell>
          <cell r="C50" t="str">
            <v>un</v>
          </cell>
          <cell r="D50">
            <v>1200</v>
          </cell>
        </row>
        <row r="51">
          <cell r="B51" t="str">
            <v>ÁNGULO     1 x 1 x 1/8" de 6 mts</v>
          </cell>
          <cell r="C51" t="str">
            <v>un</v>
          </cell>
          <cell r="D51">
            <v>17500</v>
          </cell>
        </row>
        <row r="52">
          <cell r="B52" t="str">
            <v>ÁNGULO     1 x 1 x 3/16" de 6 mts</v>
          </cell>
          <cell r="C52" t="str">
            <v>un</v>
          </cell>
          <cell r="D52">
            <v>20450</v>
          </cell>
        </row>
        <row r="53">
          <cell r="B53" t="str">
            <v>ANGULO 1 1/2X3/16</v>
          </cell>
          <cell r="C53" t="str">
            <v>un</v>
          </cell>
          <cell r="D53">
            <v>42000</v>
          </cell>
        </row>
        <row r="54">
          <cell r="B54" t="str">
            <v>ANGULO 1"X1/8"</v>
          </cell>
          <cell r="C54" t="str">
            <v>ml</v>
          </cell>
          <cell r="D54">
            <v>3500</v>
          </cell>
        </row>
        <row r="55">
          <cell r="B55" t="str">
            <v xml:space="preserve">ANGULO 2" * 2" * 1/8" </v>
          </cell>
          <cell r="C55" t="str">
            <v>kg</v>
          </cell>
          <cell r="D55">
            <v>2800</v>
          </cell>
        </row>
        <row r="56">
          <cell r="B56" t="str">
            <v xml:space="preserve">ANGULO 2" * 2" * 3/16" </v>
          </cell>
          <cell r="C56" t="str">
            <v>un</v>
          </cell>
          <cell r="D56">
            <v>50000</v>
          </cell>
        </row>
        <row r="57">
          <cell r="B57" t="str">
            <v>ANGULO 3/4"</v>
          </cell>
          <cell r="C57" t="str">
            <v>ml</v>
          </cell>
          <cell r="D57">
            <v>2000</v>
          </cell>
        </row>
        <row r="58">
          <cell r="B58" t="str">
            <v>ANGULO DE 1"x1/8"</v>
          </cell>
          <cell r="C58" t="str">
            <v>ml</v>
          </cell>
          <cell r="D58">
            <v>4250</v>
          </cell>
        </row>
        <row r="59">
          <cell r="B59" t="str">
            <v>ANGULOS DE ENSAMBLE</v>
          </cell>
          <cell r="C59" t="str">
            <v>gb</v>
          </cell>
          <cell r="D59">
            <v>20000</v>
          </cell>
        </row>
        <row r="60">
          <cell r="B60" t="str">
            <v>ANGULOS EN ALUMINIO BLANCO DE 3m</v>
          </cell>
          <cell r="C60" t="str">
            <v>un</v>
          </cell>
          <cell r="D60">
            <v>7000</v>
          </cell>
        </row>
        <row r="61">
          <cell r="B61" t="str">
            <v xml:space="preserve">ANTENA EXTERNA COMUNAL TV </v>
          </cell>
          <cell r="C61" t="str">
            <v>un</v>
          </cell>
          <cell r="D61">
            <v>75000</v>
          </cell>
        </row>
        <row r="62">
          <cell r="B62" t="str">
            <v>ANTICORROSIVO</v>
          </cell>
          <cell r="C62" t="str">
            <v>gl</v>
          </cell>
          <cell r="D62">
            <v>28500</v>
          </cell>
        </row>
        <row r="63">
          <cell r="B63" t="str">
            <v xml:space="preserve">ANTICORROSIVO </v>
          </cell>
          <cell r="C63" t="str">
            <v>gl</v>
          </cell>
          <cell r="D63">
            <v>28500</v>
          </cell>
        </row>
        <row r="64">
          <cell r="B64" t="str">
            <v>ARENA DE RIO</v>
          </cell>
          <cell r="C64" t="str">
            <v>m3</v>
          </cell>
          <cell r="D64">
            <v>110000</v>
          </cell>
        </row>
        <row r="65">
          <cell r="B65" t="str">
            <v>ARENA LAVADA DE PEÑA</v>
          </cell>
          <cell r="C65" t="str">
            <v>m3</v>
          </cell>
          <cell r="D65">
            <v>35000</v>
          </cell>
        </row>
        <row r="66">
          <cell r="B66" t="str">
            <v>ARBOL</v>
          </cell>
          <cell r="C66" t="str">
            <v>un</v>
          </cell>
          <cell r="D66">
            <v>352000</v>
          </cell>
        </row>
        <row r="67">
          <cell r="B67" t="str">
            <v>ASFALTO TIPO 190/220 200 kg</v>
          </cell>
          <cell r="C67" t="str">
            <v>kg</v>
          </cell>
          <cell r="D67">
            <v>2500</v>
          </cell>
        </row>
        <row r="68">
          <cell r="B68" t="str">
            <v>BALA DULUX 2X20W, REFLECTOR EN ALUMINIO BRILLADO. DIAMETRO 20,5 CMS, ACABADO BLANCO. INCLUYE 2 BOMBILLOS DULUX 20W ROSCA, LUZ 6500K</v>
          </cell>
          <cell r="C68" t="str">
            <v>un</v>
          </cell>
          <cell r="D68">
            <v>37000</v>
          </cell>
        </row>
        <row r="69">
          <cell r="B69" t="str">
            <v>BALA FLUORESCENTE 2X26 CON BOMBILLOS AHORRADORES</v>
          </cell>
          <cell r="C69" t="str">
            <v>un</v>
          </cell>
          <cell r="D69">
            <v>95000</v>
          </cell>
        </row>
        <row r="70">
          <cell r="B70" t="str">
            <v>BALDOSA EN GRANITO ALFA</v>
          </cell>
          <cell r="C70" t="str">
            <v>m2</v>
          </cell>
          <cell r="D70">
            <v>40000</v>
          </cell>
        </row>
        <row r="71">
          <cell r="B71" t="str">
            <v>BALDOSA PORCELANATICO</v>
          </cell>
          <cell r="C71" t="str">
            <v>m2</v>
          </cell>
          <cell r="D71">
            <v>50000</v>
          </cell>
        </row>
        <row r="72">
          <cell r="B72" t="str">
            <v>BARNIZ</v>
          </cell>
          <cell r="C72" t="str">
            <v>gl</v>
          </cell>
          <cell r="D72">
            <v>60000</v>
          </cell>
        </row>
        <row r="73">
          <cell r="B73" t="str">
            <v>BANDEJA PORTACABLES 60X8</v>
          </cell>
          <cell r="C73" t="str">
            <v>ML</v>
          </cell>
          <cell r="D73">
            <v>95000</v>
          </cell>
        </row>
        <row r="74">
          <cell r="B74" t="str">
            <v>BASE PARA FOTOCELDA CON SOPORTE</v>
          </cell>
          <cell r="C74" t="str">
            <v>un</v>
          </cell>
          <cell r="D74">
            <v>5000</v>
          </cell>
        </row>
        <row r="75">
          <cell r="B75" t="str">
            <v>BISAGRAS</v>
          </cell>
          <cell r="C75" t="str">
            <v>un</v>
          </cell>
          <cell r="D75">
            <v>3500</v>
          </cell>
        </row>
        <row r="76">
          <cell r="B76" t="str">
            <v>BISAGRAS PARA VENTANAS METALICAS</v>
          </cell>
          <cell r="C76" t="str">
            <v>par</v>
          </cell>
          <cell r="D76">
            <v>2000</v>
          </cell>
        </row>
        <row r="77">
          <cell r="B77" t="str">
            <v>BISAGRAS PUERTAS COCINA</v>
          </cell>
          <cell r="C77" t="str">
            <v>un</v>
          </cell>
          <cell r="D77">
            <v>1250</v>
          </cell>
        </row>
        <row r="78">
          <cell r="B78" t="str">
            <v>BISEL PARA VIDRIO ESPEJO</v>
          </cell>
          <cell r="C78" t="str">
            <v>ml</v>
          </cell>
          <cell r="D78">
            <v>5000</v>
          </cell>
        </row>
        <row r="79">
          <cell r="B79" t="str">
            <v>BLOQUE No. 3</v>
          </cell>
          <cell r="C79" t="str">
            <v>un</v>
          </cell>
          <cell r="D79">
            <v>850</v>
          </cell>
        </row>
        <row r="80">
          <cell r="B80" t="str">
            <v xml:space="preserve">BLOQUE No. 4 </v>
          </cell>
          <cell r="C80" t="str">
            <v>un</v>
          </cell>
          <cell r="D80">
            <v>800</v>
          </cell>
        </row>
        <row r="81">
          <cell r="B81" t="str">
            <v xml:space="preserve">BLOQUE No. 5 </v>
          </cell>
          <cell r="C81" t="str">
            <v>un</v>
          </cell>
          <cell r="D81">
            <v>850</v>
          </cell>
        </row>
        <row r="82">
          <cell r="B82" t="str">
            <v xml:space="preserve">Boca puerta en mármol,  incluye nariz redonda </v>
          </cell>
          <cell r="C82" t="str">
            <v>ml</v>
          </cell>
          <cell r="D82">
            <v>40000</v>
          </cell>
        </row>
        <row r="83">
          <cell r="B83" t="str">
            <v>BOQUILLA TERMINAL PVC 1"</v>
          </cell>
          <cell r="C83" t="str">
            <v>un</v>
          </cell>
          <cell r="D83">
            <v>2000</v>
          </cell>
        </row>
        <row r="84">
          <cell r="B84" t="str">
            <v>BOSEL</v>
          </cell>
          <cell r="C84" t="str">
            <v>ml</v>
          </cell>
          <cell r="D84">
            <v>500</v>
          </cell>
        </row>
        <row r="85">
          <cell r="B85" t="str">
            <v>BOMBAS PARA SISTEMA DE PLANTA TRATAMIENTO</v>
          </cell>
          <cell r="C85" t="str">
            <v>un</v>
          </cell>
          <cell r="D85">
            <v>9500000</v>
          </cell>
        </row>
        <row r="86">
          <cell r="B86" t="str">
            <v>BRAZO HIDRAULICO</v>
          </cell>
          <cell r="C86" t="str">
            <v>un</v>
          </cell>
          <cell r="D86">
            <v>220000</v>
          </cell>
        </row>
        <row r="87">
          <cell r="B87" t="str">
            <v>BROCA DE 5/8"</v>
          </cell>
          <cell r="C87" t="str">
            <v>un</v>
          </cell>
          <cell r="D87">
            <v>70000</v>
          </cell>
        </row>
        <row r="88">
          <cell r="B88" t="str">
            <v>BROCAS 1/2"</v>
          </cell>
          <cell r="C88" t="str">
            <v>un</v>
          </cell>
          <cell r="D88">
            <v>60000</v>
          </cell>
        </row>
        <row r="89">
          <cell r="B89" t="str">
            <v>BROCAS 1/4"</v>
          </cell>
          <cell r="C89" t="str">
            <v>un</v>
          </cell>
          <cell r="D89">
            <v>4500</v>
          </cell>
        </row>
        <row r="90">
          <cell r="B90" t="str">
            <v>BROCAS, GRAPAS, CHAZOS Y TORNILLOS</v>
          </cell>
          <cell r="C90" t="str">
            <v>global</v>
          </cell>
          <cell r="D90">
            <v>10000</v>
          </cell>
        </row>
        <row r="91">
          <cell r="B91" t="str">
            <v>BUSHING 4"X2" A.C.</v>
          </cell>
          <cell r="C91" t="str">
            <v>un</v>
          </cell>
          <cell r="D91">
            <v>32480</v>
          </cell>
        </row>
        <row r="92">
          <cell r="B92" t="str">
            <v>CABALLETE ETERNIT</v>
          </cell>
          <cell r="C92" t="str">
            <v>un</v>
          </cell>
          <cell r="D92">
            <v>14500</v>
          </cell>
        </row>
        <row r="93">
          <cell r="B93" t="str">
            <v>CABALLETE THERMOACUSTICA DE 2.00X0.70</v>
          </cell>
          <cell r="C93" t="str">
            <v>un</v>
          </cell>
          <cell r="D93">
            <v>55000</v>
          </cell>
        </row>
        <row r="94">
          <cell r="B94" t="str">
            <v>CABLE #4 COBRE DESNUDO</v>
          </cell>
          <cell r="C94" t="str">
            <v>ml</v>
          </cell>
          <cell r="D94">
            <v>8500</v>
          </cell>
        </row>
        <row r="95">
          <cell r="B95" t="str">
            <v>Cable 10 THWN/THHN Cu-AWG 600V</v>
          </cell>
          <cell r="C95" t="str">
            <v>ml</v>
          </cell>
          <cell r="D95">
            <v>6500</v>
          </cell>
        </row>
        <row r="96">
          <cell r="B96" t="str">
            <v>cable 2/0</v>
          </cell>
          <cell r="C96" t="str">
            <v>ml</v>
          </cell>
          <cell r="D96">
            <v>23500</v>
          </cell>
        </row>
        <row r="97">
          <cell r="B97" t="str">
            <v>Cable 8 THWN/THHN Cu-AWG 600V</v>
          </cell>
          <cell r="C97" t="str">
            <v>ml</v>
          </cell>
          <cell r="D97">
            <v>3800</v>
          </cell>
        </row>
        <row r="98">
          <cell r="B98" t="str">
            <v>CABLE ANTIFRAUDE #8</v>
          </cell>
          <cell r="C98" t="str">
            <v>ml</v>
          </cell>
          <cell r="D98">
            <v>4500</v>
          </cell>
        </row>
        <row r="99">
          <cell r="B99" t="str">
            <v xml:space="preserve">CABLE BLINDADO COAXIAL RG59 U TV </v>
          </cell>
          <cell r="C99" t="str">
            <v>ml</v>
          </cell>
          <cell r="D99">
            <v>1500</v>
          </cell>
        </row>
        <row r="100">
          <cell r="B100" t="str">
            <v>CABLE DUPLEX DE 2X16</v>
          </cell>
          <cell r="C100" t="str">
            <v>ml</v>
          </cell>
          <cell r="D100">
            <v>2500</v>
          </cell>
        </row>
        <row r="101">
          <cell r="B101" t="str">
            <v>Cable 12 THWN/THHN Cu-AWG 600V</v>
          </cell>
          <cell r="C101" t="str">
            <v>ml</v>
          </cell>
          <cell r="D101">
            <v>2500</v>
          </cell>
        </row>
        <row r="102">
          <cell r="B102" t="str">
            <v>Cable 14 THWN/THHN Cu-AWG 600V</v>
          </cell>
          <cell r="C102" t="str">
            <v>ml</v>
          </cell>
          <cell r="D102">
            <v>1500</v>
          </cell>
        </row>
        <row r="103">
          <cell r="B103" t="str">
            <v>Cable 8 THWN/THHN Cu-AWG 600V</v>
          </cell>
          <cell r="C103" t="str">
            <v>ml</v>
          </cell>
          <cell r="D103">
            <v>3800</v>
          </cell>
        </row>
        <row r="104">
          <cell r="B104" t="str">
            <v>CABLE ENCAUCHETADO 3#4+1#6 T</v>
          </cell>
          <cell r="C104" t="str">
            <v>ml</v>
          </cell>
          <cell r="D104">
            <v>55500</v>
          </cell>
        </row>
        <row r="105">
          <cell r="B105" t="str">
            <v>CABLE DE COBRE DESNUDO No.12 AWG</v>
          </cell>
          <cell r="C105" t="str">
            <v>ml</v>
          </cell>
          <cell r="D105">
            <v>2600</v>
          </cell>
        </row>
        <row r="106">
          <cell r="B106" t="str">
            <v>CABLE No. 12 T</v>
          </cell>
          <cell r="C106" t="str">
            <v>ml</v>
          </cell>
          <cell r="D106">
            <v>3000</v>
          </cell>
        </row>
        <row r="107">
          <cell r="B107" t="str">
            <v>CABLE PARA SEÑALES SISTEMA CONTRA INCENDIO  2 PARES (2X22AWG) NPLF AISLAMIENTO EN PVC DE ACUERDO A LAS NORMAS IEC189, IEC708</v>
          </cell>
          <cell r="C107" t="str">
            <v>m</v>
          </cell>
          <cell r="D107">
            <v>3950</v>
          </cell>
        </row>
        <row r="108">
          <cell r="B108" t="str">
            <v>CABLE TELEFONICO 2 PARES</v>
          </cell>
          <cell r="C108" t="str">
            <v>ml</v>
          </cell>
          <cell r="D108">
            <v>1200</v>
          </cell>
        </row>
        <row r="109">
          <cell r="B109" t="str">
            <v>CAJA 2400</v>
          </cell>
          <cell r="C109" t="str">
            <v>un</v>
          </cell>
          <cell r="D109">
            <v>2000</v>
          </cell>
        </row>
        <row r="110">
          <cell r="B110" t="str">
            <v>CAJA 5800</v>
          </cell>
          <cell r="C110" t="str">
            <v>un</v>
          </cell>
          <cell r="D110">
            <v>1500</v>
          </cell>
        </row>
        <row r="111">
          <cell r="B111" t="str">
            <v>CAJA MEDIDOR ACUEDUCTO CON TAPA Y CERRADURA</v>
          </cell>
          <cell r="C111" t="str">
            <v>un</v>
          </cell>
          <cell r="D111">
            <v>70000</v>
          </cell>
        </row>
        <row r="112">
          <cell r="B112" t="str">
            <v>CAJA MEDIDOR DE AGUA 60*28*14</v>
          </cell>
          <cell r="C112" t="str">
            <v>un</v>
          </cell>
          <cell r="D112">
            <v>50000</v>
          </cell>
        </row>
        <row r="113">
          <cell r="B113" t="str">
            <v>CAJA MONOFASICA DE 4 CIRCUITOS CON TACOS</v>
          </cell>
          <cell r="C113" t="str">
            <v>un</v>
          </cell>
          <cell r="D113">
            <v>100000</v>
          </cell>
        </row>
        <row r="114">
          <cell r="B114" t="str">
            <v>CAJA OCTOGONAL GALVANIZADA (CAJA EMP GALV.OCTAGONAL 4")</v>
          </cell>
          <cell r="C114" t="str">
            <v>un</v>
          </cell>
          <cell r="D114">
            <v>2500</v>
          </cell>
        </row>
        <row r="115">
          <cell r="B115" t="str">
            <v>CAJA METALICA AMPLIFICADOR TV</v>
          </cell>
          <cell r="C115" t="str">
            <v>un</v>
          </cell>
          <cell r="D115">
            <v>220000</v>
          </cell>
        </row>
        <row r="116">
          <cell r="B116" t="str">
            <v>CAJA SENCILLA CONDUIT (CAJA EMP GALV.RECTANG. 2X4")</v>
          </cell>
          <cell r="C116" t="str">
            <v>un</v>
          </cell>
          <cell r="D116">
            <v>2000</v>
          </cell>
        </row>
        <row r="117">
          <cell r="B117" t="str">
            <v xml:space="preserve">CAJAS DE 20X25X10 CM PARA CONEXIÓN </v>
          </cell>
          <cell r="C117" t="str">
            <v>un</v>
          </cell>
          <cell r="D117">
            <v>49500</v>
          </cell>
        </row>
        <row r="118">
          <cell r="B118" t="str">
            <v>CALENTADOR ELECTRICO 20 GL 120 V HACEB</v>
          </cell>
          <cell r="C118" t="str">
            <v>un</v>
          </cell>
          <cell r="D118">
            <v>579900</v>
          </cell>
        </row>
        <row r="119">
          <cell r="B119" t="str">
            <v>CARBURO BLANCO</v>
          </cell>
          <cell r="C119" t="str">
            <v>gl</v>
          </cell>
          <cell r="D119">
            <v>55000</v>
          </cell>
        </row>
        <row r="120">
          <cell r="B120" t="str">
            <v>CAOLÍN</v>
          </cell>
          <cell r="C120" t="str">
            <v>bt</v>
          </cell>
          <cell r="D120">
            <v>12000</v>
          </cell>
        </row>
        <row r="121">
          <cell r="B121" t="str">
            <v>CAPACETE 1"</v>
          </cell>
          <cell r="C121" t="str">
            <v>un</v>
          </cell>
          <cell r="D121">
            <v>53333.333333333336</v>
          </cell>
        </row>
        <row r="122">
          <cell r="B122" t="str">
            <v>CASETÓN DE GUADUA h=0.42</v>
          </cell>
          <cell r="C122" t="str">
            <v>ml</v>
          </cell>
          <cell r="D122">
            <v>15000</v>
          </cell>
        </row>
        <row r="124">
          <cell r="B124" t="str">
            <v>CEDRO CAQUETA</v>
          </cell>
          <cell r="C124" t="str">
            <v>pieza</v>
          </cell>
          <cell r="D124">
            <v>35000</v>
          </cell>
        </row>
        <row r="125">
          <cell r="B125" t="str">
            <v xml:space="preserve">CELDA METÁLICA -LÁMINA COLD-ROLLED PARA  TRANSFORMADOR </v>
          </cell>
          <cell r="C125" t="str">
            <v>un</v>
          </cell>
          <cell r="D125">
            <v>2300000</v>
          </cell>
        </row>
        <row r="126">
          <cell r="B126" t="str">
            <v>CEMENTO MARINO</v>
          </cell>
          <cell r="C126" t="str">
            <v>gl</v>
          </cell>
          <cell r="D126">
            <v>38000</v>
          </cell>
        </row>
        <row r="127">
          <cell r="B127" t="str">
            <v>CEMENTO BLANCO</v>
          </cell>
          <cell r="C127" t="str">
            <v>kg</v>
          </cell>
          <cell r="D127">
            <v>1200</v>
          </cell>
        </row>
        <row r="128">
          <cell r="B128" t="str">
            <v>CEMENTO GRIS</v>
          </cell>
          <cell r="C128" t="str">
            <v>bt</v>
          </cell>
          <cell r="D128">
            <v>25000</v>
          </cell>
        </row>
        <row r="129">
          <cell r="B129" t="str">
            <v xml:space="preserve">CERAMICA </v>
          </cell>
          <cell r="C129" t="str">
            <v>m2</v>
          </cell>
          <cell r="D129">
            <v>25000</v>
          </cell>
        </row>
        <row r="130">
          <cell r="B130" t="str">
            <v>CERRADURA INAFER</v>
          </cell>
          <cell r="C130" t="str">
            <v>un</v>
          </cell>
          <cell r="D130">
            <v>22000</v>
          </cell>
        </row>
        <row r="131">
          <cell r="B131" t="str">
            <v>CERRADURA POMA MADERA ALCOBA</v>
          </cell>
          <cell r="C131" t="str">
            <v>un</v>
          </cell>
          <cell r="D131">
            <v>28500</v>
          </cell>
        </row>
        <row r="132">
          <cell r="B132" t="str">
            <v>CERRADURA POMA PUERTAS</v>
          </cell>
          <cell r="C132" t="str">
            <v>un</v>
          </cell>
          <cell r="D132">
            <v>15000</v>
          </cell>
        </row>
        <row r="133">
          <cell r="B133" t="str">
            <v>CENEFA EN MADERA DE 0.12 TINTADA</v>
          </cell>
          <cell r="C133" t="str">
            <v>ml</v>
          </cell>
          <cell r="D133">
            <v>45000</v>
          </cell>
        </row>
        <row r="134">
          <cell r="B134" t="str">
            <v>CERROJO EN ACERO INOXIDABLE</v>
          </cell>
          <cell r="C134" t="str">
            <v>un</v>
          </cell>
          <cell r="D134">
            <v>60000</v>
          </cell>
        </row>
        <row r="135">
          <cell r="B135" t="str">
            <v>CERRADURA SCHLAGE BAÑO  A40S Cromado Mate</v>
          </cell>
          <cell r="C135" t="str">
            <v>un</v>
          </cell>
          <cell r="D135">
            <v>36000</v>
          </cell>
        </row>
        <row r="136">
          <cell r="B136" t="str">
            <v>CHEQUE HORIZONTAL 1/2"</v>
          </cell>
          <cell r="C136" t="str">
            <v>un</v>
          </cell>
          <cell r="D136">
            <v>10000</v>
          </cell>
        </row>
        <row r="137">
          <cell r="B137" t="str">
            <v>CHEQUE R&amp;W Roscado 3/4" Ref. 236</v>
          </cell>
          <cell r="C137" t="str">
            <v>un</v>
          </cell>
          <cell r="D137">
            <v>37000</v>
          </cell>
        </row>
        <row r="138">
          <cell r="B138" t="str">
            <v>CIELO RASO Star Orion ( perfileria aluminio 1" )</v>
          </cell>
          <cell r="C138" t="str">
            <v>m2</v>
          </cell>
          <cell r="D138">
            <v>25000</v>
          </cell>
        </row>
        <row r="139">
          <cell r="B139" t="str">
            <v>CILINDRO DE GAS PROPANO</v>
          </cell>
          <cell r="C139" t="str">
            <v>un</v>
          </cell>
          <cell r="D139">
            <v>25000</v>
          </cell>
        </row>
        <row r="140">
          <cell r="B140" t="str">
            <v>CINTA BANDIT 1/2" CON GRAPAS</v>
          </cell>
          <cell r="C140" t="str">
            <v>un</v>
          </cell>
          <cell r="D140">
            <v>105000</v>
          </cell>
        </row>
        <row r="141">
          <cell r="B141" t="str">
            <v>CINTA PAPEL</v>
          </cell>
          <cell r="C141" t="str">
            <v>rl</v>
          </cell>
          <cell r="D141">
            <v>8000</v>
          </cell>
        </row>
        <row r="142">
          <cell r="B142" t="str">
            <v>CINTA TEFLÓN 10 m 1/2"</v>
          </cell>
          <cell r="C142" t="str">
            <v>un</v>
          </cell>
          <cell r="D142">
            <v>2000</v>
          </cell>
        </row>
        <row r="143">
          <cell r="B143" t="str">
            <v>CLOSET</v>
          </cell>
          <cell r="C143" t="str">
            <v>m2</v>
          </cell>
          <cell r="D143">
            <v>170000</v>
          </cell>
        </row>
        <row r="144">
          <cell r="B144" t="str">
            <v>COCINA INTEGRAL</v>
          </cell>
          <cell r="C144" t="str">
            <v>ml</v>
          </cell>
          <cell r="D144">
            <v>1180000</v>
          </cell>
        </row>
        <row r="145">
          <cell r="B145" t="str">
            <v>CODO 90° 1/4 CxC SANITARIO 3" Pavco</v>
          </cell>
          <cell r="C145" t="str">
            <v>un</v>
          </cell>
          <cell r="D145">
            <v>15000</v>
          </cell>
        </row>
        <row r="146">
          <cell r="B146" t="str">
            <v>CODO 90° 1/4 CxC SANITARIO 4" Pavco</v>
          </cell>
          <cell r="C146" t="str">
            <v>un</v>
          </cell>
          <cell r="D146">
            <v>16500</v>
          </cell>
        </row>
        <row r="147">
          <cell r="B147" t="str">
            <v>CODO 90° 1/4 CxE SANITARIO 2"</v>
          </cell>
          <cell r="C147" t="str">
            <v>un</v>
          </cell>
          <cell r="D147">
            <v>190000</v>
          </cell>
        </row>
        <row r="148">
          <cell r="B148" t="str">
            <v>CODO 90° 4" EXTREMO BRIDADO</v>
          </cell>
          <cell r="C148" t="str">
            <v>un</v>
          </cell>
          <cell r="D148">
            <v>190000</v>
          </cell>
        </row>
        <row r="149">
          <cell r="B149" t="str">
            <v>CODO 90° PRESIÓN PVC   3/4" Pavco</v>
          </cell>
          <cell r="C149" t="str">
            <v>un</v>
          </cell>
          <cell r="D149">
            <v>1850</v>
          </cell>
        </row>
        <row r="150">
          <cell r="B150" t="str">
            <v>CODO 90° PRESIÓN PVC 1 1/2" Pavco</v>
          </cell>
          <cell r="C150" t="str">
            <v>un</v>
          </cell>
          <cell r="D150">
            <v>3500</v>
          </cell>
        </row>
        <row r="151">
          <cell r="B151" t="str">
            <v>CODO PRESIÓN           1"</v>
          </cell>
          <cell r="C151" t="str">
            <v>un</v>
          </cell>
          <cell r="D151">
            <v>2500</v>
          </cell>
        </row>
        <row r="152">
          <cell r="B152" t="str">
            <v>COMBO SANITARIO BLANCO AHORRADOR</v>
          </cell>
          <cell r="C152" t="str">
            <v>un</v>
          </cell>
          <cell r="D152">
            <v>310000</v>
          </cell>
        </row>
        <row r="153">
          <cell r="B153" t="str">
            <v>CONCERTINA EN ACERO INOXIDABLE DE 18"</v>
          </cell>
          <cell r="C153" t="str">
            <v>ml</v>
          </cell>
          <cell r="D153">
            <v>16500</v>
          </cell>
        </row>
        <row r="154">
          <cell r="B154" t="str">
            <v>CONCRETO DE 1500 PSI</v>
          </cell>
          <cell r="C154" t="str">
            <v>m3</v>
          </cell>
          <cell r="D154">
            <v>270000</v>
          </cell>
        </row>
        <row r="155">
          <cell r="B155" t="str">
            <v>CONCRETO DE 2000 PSI</v>
          </cell>
          <cell r="C155" t="str">
            <v>m3</v>
          </cell>
          <cell r="D155">
            <v>280000</v>
          </cell>
        </row>
        <row r="156">
          <cell r="B156" t="str">
            <v>CONCRETO DE 2500 PSI</v>
          </cell>
          <cell r="C156" t="str">
            <v>m3</v>
          </cell>
          <cell r="D156">
            <v>290000</v>
          </cell>
        </row>
        <row r="157">
          <cell r="B157" t="str">
            <v>CONCRETO DE 3000 PSI</v>
          </cell>
          <cell r="C157" t="str">
            <v>m3</v>
          </cell>
          <cell r="D157">
            <v>320000</v>
          </cell>
        </row>
        <row r="158">
          <cell r="B158" t="str">
            <v>CONCRETO DE 3500 PSI</v>
          </cell>
          <cell r="C158" t="str">
            <v>m3</v>
          </cell>
          <cell r="D158">
            <v>330000</v>
          </cell>
        </row>
        <row r="159">
          <cell r="B159" t="str">
            <v>CONCRETO DE 4000 PSI</v>
          </cell>
          <cell r="C159" t="str">
            <v>m3</v>
          </cell>
          <cell r="D159">
            <v>360000</v>
          </cell>
        </row>
        <row r="160">
          <cell r="B160" t="str">
            <v>CONCRETO TREMIE TORNILLO DE 3000 PSI</v>
          </cell>
          <cell r="C160" t="str">
            <v>m3</v>
          </cell>
          <cell r="D160">
            <v>350000</v>
          </cell>
        </row>
        <row r="161">
          <cell r="B161" t="str">
            <v>CONCRETO TREMIE TORNILLO DE 4000 PSI</v>
          </cell>
          <cell r="C161" t="str">
            <v>m3</v>
          </cell>
          <cell r="D161">
            <v>380000</v>
          </cell>
        </row>
        <row r="162">
          <cell r="B162" t="str">
            <v>CONCRETO DE 3500 PSI BAJA PERMEABILIDAD</v>
          </cell>
          <cell r="C162" t="str">
            <v>m3</v>
          </cell>
          <cell r="D162">
            <v>350000</v>
          </cell>
        </row>
        <row r="163">
          <cell r="B163" t="str">
            <v>COPA ESMERIL</v>
          </cell>
          <cell r="C163" t="str">
            <v>un</v>
          </cell>
          <cell r="D163">
            <v>60000</v>
          </cell>
        </row>
        <row r="164">
          <cell r="B164" t="str">
            <v>COPA SIERRA</v>
          </cell>
          <cell r="C164" t="str">
            <v>un</v>
          </cell>
          <cell r="D164">
            <v>14500</v>
          </cell>
        </row>
        <row r="165">
          <cell r="B165" t="str">
            <v>CORREA EN MADERA</v>
          </cell>
          <cell r="C165" t="str">
            <v>ml</v>
          </cell>
          <cell r="D165">
            <v>35000</v>
          </cell>
        </row>
        <row r="166">
          <cell r="B166" t="str">
            <v>CORREA METALICA</v>
          </cell>
          <cell r="C166" t="str">
            <v>ml</v>
          </cell>
          <cell r="D166">
            <v>12500</v>
          </cell>
        </row>
        <row r="167">
          <cell r="B167" t="str">
            <v>CORTACIRCUITOS 15 KV-100 AMPERIOS-</v>
          </cell>
          <cell r="C167" t="str">
            <v>un</v>
          </cell>
          <cell r="D167">
            <v>550000</v>
          </cell>
        </row>
        <row r="168">
          <cell r="B168" t="str">
            <v xml:space="preserve">Cortina corrida Automática tipo Blackout, h= 1.10 m </v>
          </cell>
          <cell r="C168" t="str">
            <v>ml</v>
          </cell>
          <cell r="D168">
            <v>180000</v>
          </cell>
        </row>
        <row r="169">
          <cell r="B169" t="str">
            <v>CURVA 90º PVC 1/2"</v>
          </cell>
          <cell r="C169" t="str">
            <v>un</v>
          </cell>
          <cell r="D169">
            <v>500</v>
          </cell>
        </row>
        <row r="170">
          <cell r="B170" t="str">
            <v>DESAGUE LAVAMANOS SENCILLO Gerfor GF-581084</v>
          </cell>
          <cell r="C170" t="str">
            <v>un</v>
          </cell>
          <cell r="D170">
            <v>15000</v>
          </cell>
        </row>
        <row r="171">
          <cell r="B171" t="str">
            <v>DESAGUE ORINAL 1 1/2"</v>
          </cell>
          <cell r="C171" t="str">
            <v>un</v>
          </cell>
          <cell r="D171">
            <v>14500</v>
          </cell>
        </row>
        <row r="172">
          <cell r="B172" t="str">
            <v>DESCARGADOR DE SOBRETENSION TIPO  LINEA 12 KV- 10 KA-</v>
          </cell>
          <cell r="C172" t="str">
            <v>un</v>
          </cell>
          <cell r="D172">
            <v>480000</v>
          </cell>
        </row>
        <row r="173">
          <cell r="B173" t="str">
            <v xml:space="preserve">DESCARGADOR FRANKLIN DE 5 PUNTAS </v>
          </cell>
          <cell r="C173" t="str">
            <v>un</v>
          </cell>
          <cell r="D173">
            <v>950000</v>
          </cell>
        </row>
        <row r="174">
          <cell r="B174" t="str">
            <v>DIAGONALES</v>
          </cell>
          <cell r="C174" t="str">
            <v>un</v>
          </cell>
          <cell r="D174">
            <v>8500</v>
          </cell>
        </row>
        <row r="175">
          <cell r="B175" t="str">
            <v>DILATACION BRONCE</v>
          </cell>
          <cell r="C175" t="str">
            <v>ml</v>
          </cell>
          <cell r="D175">
            <v>4500</v>
          </cell>
        </row>
        <row r="176">
          <cell r="B176" t="str">
            <v>DILATACIÓN EN BRONCE PC13</v>
          </cell>
          <cell r="C176" t="str">
            <v>ml</v>
          </cell>
          <cell r="D176">
            <v>18500</v>
          </cell>
        </row>
        <row r="177">
          <cell r="B177" t="str">
            <v>DINTELES EN CONCRETO h=0.15m x 0.2m (2500 PSI Mezcla 1:3:3)</v>
          </cell>
          <cell r="C177" t="str">
            <v>ml</v>
          </cell>
          <cell r="D177">
            <v>25000</v>
          </cell>
        </row>
        <row r="178">
          <cell r="B178" t="str">
            <v>DISCO CORTE LADRILLO Y7O CONCRETO</v>
          </cell>
          <cell r="C178" t="str">
            <v>un</v>
          </cell>
          <cell r="D178">
            <v>12500</v>
          </cell>
        </row>
        <row r="179">
          <cell r="B179" t="str">
            <v>DISCO PARA CORTE METAL</v>
          </cell>
          <cell r="C179" t="str">
            <v>un</v>
          </cell>
          <cell r="D179">
            <v>7500</v>
          </cell>
        </row>
        <row r="180">
          <cell r="B180" t="str">
            <v>DISPENSADOR JABON</v>
          </cell>
          <cell r="C180" t="str">
            <v>un</v>
          </cell>
          <cell r="D180">
            <v>32000</v>
          </cell>
        </row>
        <row r="181">
          <cell r="B181" t="str">
            <v>DUCHA Antivandalica Docol DO-17125106</v>
          </cell>
          <cell r="C181" t="str">
            <v>un</v>
          </cell>
          <cell r="D181">
            <v>150000</v>
          </cell>
        </row>
        <row r="182">
          <cell r="B182" t="str">
            <v>DUCHA CON MEZCLADOR</v>
          </cell>
          <cell r="C182" t="str">
            <v>un</v>
          </cell>
          <cell r="D182">
            <v>60000</v>
          </cell>
        </row>
        <row r="183">
          <cell r="B183" t="str">
            <v>DUCHA CON REGISTRO</v>
          </cell>
          <cell r="C183" t="str">
            <v>un</v>
          </cell>
          <cell r="D183">
            <v>35000</v>
          </cell>
        </row>
        <row r="184">
          <cell r="B184" t="str">
            <v>DUCHA ELECTRICA</v>
          </cell>
          <cell r="C184" t="str">
            <v>un</v>
          </cell>
          <cell r="D184">
            <v>55000</v>
          </cell>
        </row>
        <row r="185">
          <cell r="B185" t="str">
            <v>DURMIENTE ABARCO 4 m</v>
          </cell>
          <cell r="C185" t="str">
            <v>ml</v>
          </cell>
          <cell r="D185">
            <v>4200</v>
          </cell>
        </row>
        <row r="186">
          <cell r="B186" t="str">
            <v>DURMIENTE ORDINARIO DE 3 MTS</v>
          </cell>
          <cell r="C186" t="str">
            <v>un</v>
          </cell>
          <cell r="D186">
            <v>4500</v>
          </cell>
        </row>
        <row r="187">
          <cell r="B187" t="str">
            <v>ELEMENTOS FIJACION MANTO</v>
          </cell>
          <cell r="C187" t="str">
            <v>m2</v>
          </cell>
          <cell r="D187">
            <v>1000</v>
          </cell>
        </row>
        <row r="188">
          <cell r="B188" t="str">
            <v>EMPAQUES</v>
          </cell>
          <cell r="C188" t="str">
            <v>ml</v>
          </cell>
          <cell r="D188">
            <v>500</v>
          </cell>
        </row>
        <row r="189">
          <cell r="B189" t="str">
            <v>EMULSION ASFALTICA</v>
          </cell>
          <cell r="C189" t="str">
            <v>caneca</v>
          </cell>
          <cell r="D189">
            <v>75000</v>
          </cell>
        </row>
        <row r="190">
          <cell r="B190" t="str">
            <v>ENCHAPE  DE 20X30</v>
          </cell>
          <cell r="C190" t="str">
            <v>m2</v>
          </cell>
          <cell r="D190">
            <v>28500</v>
          </cell>
        </row>
        <row r="191">
          <cell r="B191" t="str">
            <v>ENCHAPE CERAMICA BLANCO</v>
          </cell>
          <cell r="C191" t="str">
            <v>m2</v>
          </cell>
          <cell r="D191">
            <v>27500</v>
          </cell>
        </row>
        <row r="192">
          <cell r="B192" t="str">
            <v>Enchape paredes interiores Triplex Cedro Tintillad</v>
          </cell>
          <cell r="C192" t="str">
            <v>m2</v>
          </cell>
          <cell r="D192">
            <v>60000</v>
          </cell>
        </row>
        <row r="193">
          <cell r="B193" t="str">
            <v xml:space="preserve">EQUIPO AUTOMÁTICO PARA ALUMBRADO DE EMERGENCIA REFERENCIA ILURAM IL3-2H  </v>
          </cell>
          <cell r="C193" t="str">
            <v>un</v>
          </cell>
          <cell r="D193">
            <v>340000</v>
          </cell>
        </row>
        <row r="194">
          <cell r="B194" t="str">
            <v xml:space="preserve">EQUIPO DE MEDICION  EN MEDIA TENSION </v>
          </cell>
          <cell r="C194" t="str">
            <v>un</v>
          </cell>
          <cell r="D194">
            <v>15500000</v>
          </cell>
        </row>
        <row r="195">
          <cell r="B195" t="str">
            <v>ESGRAFIADO PINTUCO 4 GALONES 30 KG</v>
          </cell>
          <cell r="C195" t="str">
            <v>un</v>
          </cell>
          <cell r="D195">
            <v>65000</v>
          </cell>
        </row>
        <row r="196">
          <cell r="B196" t="str">
            <v>ESMALTE  Sobre lamina lineal Tipo pintulx anoloc verde bronce.</v>
          </cell>
          <cell r="C196" t="str">
            <v>ml</v>
          </cell>
          <cell r="D196">
            <v>4500</v>
          </cell>
        </row>
        <row r="197">
          <cell r="B197" t="str">
            <v>ESMALTE  Sobre lamina llena Tipo pintulx</v>
          </cell>
          <cell r="C197" t="str">
            <v>m2</v>
          </cell>
          <cell r="D197">
            <v>8000</v>
          </cell>
        </row>
        <row r="198">
          <cell r="B198" t="str">
            <v>ESMALTE ANTIHUMEDAD LAVABLE</v>
          </cell>
          <cell r="C198" t="str">
            <v>gl</v>
          </cell>
          <cell r="D198">
            <v>65000</v>
          </cell>
        </row>
        <row r="199">
          <cell r="B199" t="str">
            <v>ESMALTE SINTÉTICO PINTULUX</v>
          </cell>
          <cell r="C199" t="str">
            <v>gl</v>
          </cell>
          <cell r="D199">
            <v>65000</v>
          </cell>
        </row>
        <row r="200">
          <cell r="B200" t="str">
            <v>ESPEJO BORDE BISELADO DE 0.70X1.00</v>
          </cell>
          <cell r="C200" t="str">
            <v>un</v>
          </cell>
          <cell r="D200">
            <v>75000</v>
          </cell>
        </row>
        <row r="201">
          <cell r="B201" t="str">
            <v>ESPEJO DE SEGURIDAD DE 40 CM</v>
          </cell>
          <cell r="C201" t="str">
            <v>un</v>
          </cell>
          <cell r="D201">
            <v>40000</v>
          </cell>
        </row>
        <row r="202">
          <cell r="B202" t="str">
            <v>ESTACAS</v>
          </cell>
          <cell r="C202" t="str">
            <v>un</v>
          </cell>
          <cell r="D202">
            <v>50</v>
          </cell>
        </row>
        <row r="203">
          <cell r="B203" t="str">
            <v>ESTACIUON MANUAL DE APERTURA REF. BDS121/e SIEMENS o similar en marca reconocida</v>
          </cell>
          <cell r="C203" t="str">
            <v>un</v>
          </cell>
          <cell r="D203">
            <v>120000</v>
          </cell>
        </row>
        <row r="204">
          <cell r="B204" t="str">
            <v>ESTRUCTURA CIELORASO DRYWALL(OMEGA-ANGULO-PARAL-TORNILLOS)</v>
          </cell>
          <cell r="C204" t="str">
            <v>m2</v>
          </cell>
          <cell r="D204">
            <v>15000</v>
          </cell>
        </row>
        <row r="205">
          <cell r="B205" t="str">
            <v>ESTRUCTURA CONEXIÓN RED TRENZADA CONJUNTO LA 320</v>
          </cell>
          <cell r="C205" t="str">
            <v>un</v>
          </cell>
          <cell r="D205">
            <v>115000</v>
          </cell>
        </row>
        <row r="206">
          <cell r="B206" t="str">
            <v>ESTRUCTURA CONEXIÓN RED TRENZADA CONJUNTO LA 321</v>
          </cell>
          <cell r="C206" t="str">
            <v>un</v>
          </cell>
          <cell r="D206">
            <v>200000</v>
          </cell>
        </row>
        <row r="207">
          <cell r="B207" t="str">
            <v>ESTRUCTURA CONEXIÓN RED TRENZADA CONJUNTO LA 324</v>
          </cell>
          <cell r="C207" t="str">
            <v>un</v>
          </cell>
          <cell r="D207">
            <v>263500</v>
          </cell>
        </row>
        <row r="208">
          <cell r="B208" t="str">
            <v>ESQUINERO PLASTICO 2m</v>
          </cell>
          <cell r="C208" t="str">
            <v>un</v>
          </cell>
          <cell r="D208">
            <v>3500</v>
          </cell>
        </row>
        <row r="209">
          <cell r="B209" t="str">
            <v>ESTUCO PLASTICO</v>
          </cell>
          <cell r="C209" t="str">
            <v>caneca</v>
          </cell>
          <cell r="D209">
            <v>50000</v>
          </cell>
        </row>
        <row r="210">
          <cell r="B210" t="str">
            <v>ESTUFA CHALLENGER DE EMPOTRAR 4 PUESTOS ELECTRICA</v>
          </cell>
          <cell r="C210" t="str">
            <v>un</v>
          </cell>
          <cell r="D210">
            <v>527684</v>
          </cell>
        </row>
        <row r="211">
          <cell r="B211" t="str">
            <v>ESTUFA DE EMPOTRAR MIXTA 4 PUESTOS</v>
          </cell>
          <cell r="C211" t="str">
            <v>un</v>
          </cell>
          <cell r="D211">
            <v>775000</v>
          </cell>
        </row>
        <row r="212">
          <cell r="B212" t="str">
            <v>ESTUFA ELECTRICA 2 PUESTOS</v>
          </cell>
          <cell r="C212" t="str">
            <v>un</v>
          </cell>
          <cell r="D212">
            <v>285000</v>
          </cell>
        </row>
        <row r="213">
          <cell r="B213" t="str">
            <v>EXTRAXTOR DE OLOR DE 20X20</v>
          </cell>
          <cell r="C213" t="str">
            <v>un</v>
          </cell>
          <cell r="D213">
            <v>162284</v>
          </cell>
        </row>
        <row r="214">
          <cell r="B214" t="str">
            <v>Fachada Closet 4 Ptas Cedro ( Tintillado )</v>
          </cell>
          <cell r="C214" t="str">
            <v>m2</v>
          </cell>
          <cell r="D214">
            <v>300000</v>
          </cell>
        </row>
        <row r="215">
          <cell r="B215" t="str">
            <v>FIJADORES DE ALA</v>
          </cell>
          <cell r="C215" t="str">
            <v>un</v>
          </cell>
          <cell r="D215">
            <v>1200</v>
          </cell>
        </row>
        <row r="216">
          <cell r="B216" t="str">
            <v>FILTRO AEROBICO CON ACC.</v>
          </cell>
          <cell r="C216" t="str">
            <v>un</v>
          </cell>
          <cell r="D216">
            <v>35000</v>
          </cell>
        </row>
        <row r="217">
          <cell r="B217" t="str">
            <v>FILTRO DE DRENAJE 0.5 x 0.5 CON RELLENO EN GRAVILLA DE RIO 3/4" - 1" (SIN EXCAVACIÓN)</v>
          </cell>
          <cell r="C217" t="str">
            <v>ml</v>
          </cell>
          <cell r="D217">
            <v>65000</v>
          </cell>
        </row>
        <row r="218">
          <cell r="B218" t="str">
            <v>FORMALETA ENTREPISOS, con camilla</v>
          </cell>
          <cell r="C218" t="str">
            <v>ms</v>
          </cell>
          <cell r="D218">
            <v>2500</v>
          </cell>
        </row>
        <row r="219">
          <cell r="B219" t="str">
            <v>GANCHOS ANCLAJES TEJA THERMOACUSTICA</v>
          </cell>
          <cell r="C219" t="str">
            <v>M2</v>
          </cell>
          <cell r="D219">
            <v>2000</v>
          </cell>
        </row>
        <row r="220">
          <cell r="B220" t="str">
            <v>GANCHO TEJA ETERNIT 55 mm</v>
          </cell>
          <cell r="C220" t="str">
            <v>un</v>
          </cell>
          <cell r="D220">
            <v>1500</v>
          </cell>
        </row>
        <row r="221">
          <cell r="B221" t="str">
            <v>GEOTEXTIL NO TEJIDO</v>
          </cell>
          <cell r="C221" t="str">
            <v>m2</v>
          </cell>
          <cell r="D221">
            <v>8000</v>
          </cell>
        </row>
        <row r="222">
          <cell r="B222" t="str">
            <v>GEOTEXTIL TR 4000</v>
          </cell>
          <cell r="C222" t="str">
            <v>m2</v>
          </cell>
          <cell r="D222">
            <v>9500</v>
          </cell>
        </row>
        <row r="223">
          <cell r="B223" t="str">
            <v>GRANITO TRAVERTINO</v>
          </cell>
          <cell r="C223" t="str">
            <v>bto</v>
          </cell>
          <cell r="D223">
            <v>18500</v>
          </cell>
        </row>
        <row r="224">
          <cell r="B224" t="str">
            <v xml:space="preserve">GRAVILLA </v>
          </cell>
          <cell r="C224" t="str">
            <v>m3</v>
          </cell>
          <cell r="D224">
            <v>75000</v>
          </cell>
        </row>
        <row r="225">
          <cell r="B225" t="str">
            <v>GRIFERIA AHORRADORA TIPO PUSH</v>
          </cell>
          <cell r="C225" t="str">
            <v>un</v>
          </cell>
          <cell r="D225">
            <v>125000</v>
          </cell>
        </row>
        <row r="226">
          <cell r="B226" t="str">
            <v>GRIFERIA LAVAMANOS LINEA FENIX 4"</v>
          </cell>
          <cell r="C226" t="str">
            <v>un</v>
          </cell>
          <cell r="D226">
            <v>115000</v>
          </cell>
        </row>
        <row r="227">
          <cell r="B227" t="str">
            <v>GUARDAESCOBA EN CERAMICA</v>
          </cell>
          <cell r="C227" t="str">
            <v>ml</v>
          </cell>
          <cell r="D227">
            <v>7500</v>
          </cell>
        </row>
        <row r="228">
          <cell r="B228" t="str">
            <v>GUARDAESCOBA EN GRANADILLO</v>
          </cell>
          <cell r="C228" t="str">
            <v>ml</v>
          </cell>
          <cell r="D228">
            <v>13000</v>
          </cell>
        </row>
        <row r="229">
          <cell r="B229" t="str">
            <v>GRIFERIA LAVAPLATOS GRIVAL LINEA AMARETO</v>
          </cell>
          <cell r="C229" t="str">
            <v>un</v>
          </cell>
          <cell r="D229">
            <v>105000</v>
          </cell>
        </row>
        <row r="230">
          <cell r="B230" t="str">
            <v>GUARDAESCOBA PORCELANATO</v>
          </cell>
          <cell r="C230" t="str">
            <v>ml</v>
          </cell>
          <cell r="D230">
            <v>10000</v>
          </cell>
        </row>
        <row r="231">
          <cell r="B231" t="str">
            <v>IGAS GRIS - Masilla plastica 25210351</v>
          </cell>
          <cell r="C231" t="str">
            <v>kg</v>
          </cell>
          <cell r="D231">
            <v>800</v>
          </cell>
        </row>
        <row r="232">
          <cell r="B232" t="str">
            <v>IMPRIMANTE DE VINILO</v>
          </cell>
          <cell r="C232" t="str">
            <v>gl</v>
          </cell>
          <cell r="D232">
            <v>25000</v>
          </cell>
        </row>
        <row r="233">
          <cell r="B233" t="str">
            <v>HERRAJES MUEBLES MADERA</v>
          </cell>
          <cell r="C233" t="str">
            <v>un</v>
          </cell>
          <cell r="D233">
            <v>8500</v>
          </cell>
        </row>
        <row r="234">
          <cell r="B234" t="str">
            <v>Interior Closet en triplex cedro (Tintillado )</v>
          </cell>
          <cell r="C234" t="str">
            <v>m2</v>
          </cell>
          <cell r="D234">
            <v>65000</v>
          </cell>
        </row>
        <row r="235">
          <cell r="B235" t="str">
            <v>INTERRUPTOR CAJA MOLDEADA 3X40A / 25KA. CALIDAD MERLIN GERIN, SIEMENS O SUPERIOR</v>
          </cell>
          <cell r="C235" t="str">
            <v>un</v>
          </cell>
          <cell r="D235">
            <v>140000</v>
          </cell>
        </row>
        <row r="236">
          <cell r="B236" t="str">
            <v>INTERRUPTOR CAJA MOLDEADA 3X80A / 50KA - 240V.</v>
          </cell>
          <cell r="C236" t="str">
            <v>un</v>
          </cell>
          <cell r="D236">
            <v>410000</v>
          </cell>
        </row>
        <row r="237">
          <cell r="B237" t="str">
            <v>INTERRUPTOR DE TRANSFERENCIA TIPO SECCIONADOR TRIPOLAR</v>
          </cell>
          <cell r="C237" t="str">
            <v>un</v>
          </cell>
          <cell r="D237">
            <v>12900000</v>
          </cell>
        </row>
        <row r="238">
          <cell r="B238" t="str">
            <v xml:space="preserve">INTERRUPTOR DOBLE </v>
          </cell>
          <cell r="C238" t="str">
            <v>un</v>
          </cell>
          <cell r="D238">
            <v>5500</v>
          </cell>
        </row>
        <row r="239">
          <cell r="B239" t="str">
            <v>INTERRUPTOR DOBLE CONMUTABLE</v>
          </cell>
          <cell r="C239" t="str">
            <v>un</v>
          </cell>
          <cell r="D239">
            <v>6500</v>
          </cell>
        </row>
        <row r="240">
          <cell r="B240" t="str">
            <v>INTERRUPTOR ENCHUFABLE DE 2X20  A - 240 v - 10 ka</v>
          </cell>
          <cell r="C240" t="str">
            <v>un</v>
          </cell>
          <cell r="D240">
            <v>18000</v>
          </cell>
        </row>
        <row r="241">
          <cell r="B241" t="str">
            <v>INTERRUPTOR ENCHUFABLE DE 2X30  A - 240 v - 10 ka</v>
          </cell>
          <cell r="C241" t="str">
            <v>un</v>
          </cell>
          <cell r="D241">
            <v>18000</v>
          </cell>
        </row>
        <row r="242">
          <cell r="B242" t="str">
            <v xml:space="preserve">INTERRUPTOR SENCILLO </v>
          </cell>
          <cell r="C242" t="str">
            <v>un</v>
          </cell>
          <cell r="D242">
            <v>7500</v>
          </cell>
        </row>
        <row r="243">
          <cell r="B243" t="str">
            <v>INTERRUPTOR SENCILLO CONMUTABLE CON LUZ PILOTO</v>
          </cell>
          <cell r="C243" t="str">
            <v>un</v>
          </cell>
          <cell r="D243">
            <v>12500</v>
          </cell>
        </row>
        <row r="244">
          <cell r="B244" t="str">
            <v>INTERRUPTOR SENCILLOCON LUZ PILOTO</v>
          </cell>
          <cell r="C244" t="str">
            <v>un</v>
          </cell>
          <cell r="D244">
            <v>8500</v>
          </cell>
        </row>
        <row r="245">
          <cell r="B245" t="str">
            <v>INTERRUPTORES ENCHUFABLES DE 1X15  A - 240 v - 10 ka</v>
          </cell>
          <cell r="C245" t="str">
            <v>un</v>
          </cell>
          <cell r="D245">
            <v>8100</v>
          </cell>
        </row>
        <row r="246">
          <cell r="B246" t="str">
            <v>INTERRUPTORES ENCHUFABLES DE 1X20  A - 240 v - 10 kA</v>
          </cell>
          <cell r="C246" t="str">
            <v>un</v>
          </cell>
          <cell r="D246">
            <v>8100</v>
          </cell>
        </row>
        <row r="247">
          <cell r="B247" t="str">
            <v>INTERRUPTORES ENCHUFABLES DE 3X30  A - 240 v - 10 ka</v>
          </cell>
          <cell r="C247" t="str">
            <v>un</v>
          </cell>
          <cell r="D247">
            <v>50000</v>
          </cell>
        </row>
        <row r="248">
          <cell r="B248" t="str">
            <v>Jabonera - GRIVAL</v>
          </cell>
          <cell r="C248" t="str">
            <v>un</v>
          </cell>
          <cell r="D248">
            <v>70000</v>
          </cell>
        </row>
        <row r="249">
          <cell r="B249" t="str">
            <v>Jabonera Ducha - GRIVAL</v>
          </cell>
          <cell r="C249" t="str">
            <v>un</v>
          </cell>
          <cell r="D249">
            <v>65000</v>
          </cell>
        </row>
        <row r="250">
          <cell r="B250" t="str">
            <v>KORAZA Pintuco</v>
          </cell>
          <cell r="C250" t="str">
            <v>gl</v>
          </cell>
          <cell r="D250">
            <v>30000</v>
          </cell>
        </row>
        <row r="251">
          <cell r="B251" t="str">
            <v>LACA</v>
          </cell>
          <cell r="C251" t="str">
            <v>gl</v>
          </cell>
          <cell r="D251">
            <v>45000</v>
          </cell>
        </row>
        <row r="252">
          <cell r="B252" t="str">
            <v>LACA PARA MADERA</v>
          </cell>
          <cell r="C252" t="str">
            <v>gl</v>
          </cell>
          <cell r="D252">
            <v>50000</v>
          </cell>
        </row>
        <row r="253">
          <cell r="B253" t="str">
            <v>LADRILLO PORTANTE 12X29X9</v>
          </cell>
          <cell r="C253" t="str">
            <v>un</v>
          </cell>
          <cell r="D253">
            <v>1050</v>
          </cell>
        </row>
        <row r="254">
          <cell r="B254" t="str">
            <v>Ladrillo Prensado</v>
          </cell>
          <cell r="C254" t="str">
            <v>un</v>
          </cell>
          <cell r="D254">
            <v>650</v>
          </cell>
        </row>
        <row r="255">
          <cell r="B255" t="str">
            <v>LADRILLO RECOCIDO</v>
          </cell>
          <cell r="C255" t="str">
            <v>un</v>
          </cell>
          <cell r="D255">
            <v>450</v>
          </cell>
        </row>
        <row r="256">
          <cell r="B256" t="str">
            <v>LADRILLO TOLETE COMUN RECOCIDO</v>
          </cell>
          <cell r="C256" t="str">
            <v>un</v>
          </cell>
          <cell r="D256">
            <v>350</v>
          </cell>
        </row>
        <row r="257">
          <cell r="B257" t="str">
            <v>LÁMINA COLD ROLLED Cal.16 (1.22x 2.44 )</v>
          </cell>
          <cell r="C257" t="str">
            <v>un</v>
          </cell>
          <cell r="D257">
            <v>170000</v>
          </cell>
        </row>
        <row r="258">
          <cell r="B258" t="str">
            <v xml:space="preserve">LÁMINA COLD ROLLED Cal.18 </v>
          </cell>
          <cell r="C258" t="str">
            <v>un</v>
          </cell>
          <cell r="D258">
            <v>105000</v>
          </cell>
        </row>
        <row r="259">
          <cell r="B259" t="str">
            <v>LÁMINA COLD ROLLED Cal.18 (1.22x 2.44 )</v>
          </cell>
          <cell r="C259" t="str">
            <v>un</v>
          </cell>
          <cell r="D259">
            <v>56000</v>
          </cell>
        </row>
        <row r="260">
          <cell r="B260" t="str">
            <v>LÁMINA COLD ROLLED Cal.20 (1.00x 2.00 )</v>
          </cell>
          <cell r="C260" t="str">
            <v>un</v>
          </cell>
          <cell r="D260">
            <v>30100</v>
          </cell>
        </row>
        <row r="261">
          <cell r="B261" t="str">
            <v>LÁMINA COLD ROLLED Cal.20 (1.22x 2.44 )</v>
          </cell>
          <cell r="C261" t="str">
            <v>un</v>
          </cell>
          <cell r="D261">
            <v>40600</v>
          </cell>
        </row>
        <row r="262">
          <cell r="B262" t="str">
            <v>LAMINA DE ACRILICO DE 0.60X2.44 DE 1.80 mm</v>
          </cell>
          <cell r="C262" t="str">
            <v>un</v>
          </cell>
          <cell r="D262">
            <v>30100</v>
          </cell>
        </row>
        <row r="263">
          <cell r="B263" t="str">
            <v>LAMINA COLABORANTE METALDECK 2" GRADO 40 CAL 22</v>
          </cell>
          <cell r="C263" t="str">
            <v>m2</v>
          </cell>
          <cell r="D263">
            <v>26000</v>
          </cell>
        </row>
        <row r="264">
          <cell r="B264" t="str">
            <v>LAMINA DE ACRILICO DE 1.20X1.80 DE 3.0 mm con color</v>
          </cell>
          <cell r="C264" t="str">
            <v>un</v>
          </cell>
          <cell r="D264">
            <v>45000</v>
          </cell>
        </row>
        <row r="265">
          <cell r="B265" t="str">
            <v>LAMINA DE ACRILICO DE 1.20X1.80 DE 3.0 mm sin color</v>
          </cell>
          <cell r="C265" t="str">
            <v>un</v>
          </cell>
          <cell r="D265">
            <v>64000</v>
          </cell>
        </row>
        <row r="266">
          <cell r="B266" t="str">
            <v>LAMINA DE ACRILICO DE 1.20X1.80 DE 3.00 mm</v>
          </cell>
          <cell r="C266" t="str">
            <v>un</v>
          </cell>
          <cell r="D266">
            <v>100000</v>
          </cell>
        </row>
        <row r="267">
          <cell r="B267" t="str">
            <v>LAMINA DRY WALL 1.22X2.44</v>
          </cell>
          <cell r="C267" t="str">
            <v>un</v>
          </cell>
          <cell r="D267">
            <v>22500</v>
          </cell>
        </row>
        <row r="268">
          <cell r="B268" t="str">
            <v>LAMINA EN ACRILICO DE 0.61X2,44 DE 1,8 mm</v>
          </cell>
          <cell r="C268" t="str">
            <v>un</v>
          </cell>
          <cell r="D268">
            <v>28000</v>
          </cell>
        </row>
        <row r="269">
          <cell r="B269" t="str">
            <v>LAMINA GALVANIZADA DE 1.00X2.00 CAL  22</v>
          </cell>
          <cell r="C269" t="str">
            <v>un</v>
          </cell>
          <cell r="D269">
            <v>32900</v>
          </cell>
        </row>
        <row r="270">
          <cell r="B270" t="str">
            <v>LAMINA GALVANIZADA DE 1.00X2.00 CAL  24</v>
          </cell>
          <cell r="C270" t="str">
            <v>un</v>
          </cell>
          <cell r="D270">
            <v>25500</v>
          </cell>
        </row>
        <row r="271">
          <cell r="B271" t="str">
            <v>LAMINA GALVANIZADA DE 1.00X2.00 CAL  26</v>
          </cell>
          <cell r="C271" t="str">
            <v>un</v>
          </cell>
          <cell r="D271">
            <v>19500</v>
          </cell>
        </row>
        <row r="272">
          <cell r="B272" t="str">
            <v>LAMINA GALVANIZADA DE 1.22X2.44 CAL  22</v>
          </cell>
          <cell r="C272" t="str">
            <v>un</v>
          </cell>
          <cell r="D272">
            <v>60000</v>
          </cell>
        </row>
        <row r="273">
          <cell r="B273" t="str">
            <v>LAMINA SUPERBOARD 1.22X2.44</v>
          </cell>
          <cell r="C273" t="str">
            <v>un</v>
          </cell>
          <cell r="D273">
            <v>38500</v>
          </cell>
        </row>
        <row r="274">
          <cell r="B274" t="str">
            <v>LIMATESA ETERNIT P7 L=1.14</v>
          </cell>
          <cell r="C274" t="str">
            <v>un</v>
          </cell>
          <cell r="D274">
            <v>15000</v>
          </cell>
        </row>
        <row r="275">
          <cell r="B275" t="str">
            <v>LAMINAS DURACUSTIC</v>
          </cell>
          <cell r="C275" t="str">
            <v>m2</v>
          </cell>
          <cell r="D275">
            <v>25000</v>
          </cell>
        </row>
        <row r="276">
          <cell r="B276" t="str">
            <v>LAMINAS EN ACRILICO DE 60X60</v>
          </cell>
          <cell r="C276" t="str">
            <v>un</v>
          </cell>
          <cell r="D276">
            <v>9500</v>
          </cell>
        </row>
        <row r="277">
          <cell r="B277" t="str">
            <v>LAMPARA DE 2x32</v>
          </cell>
          <cell r="C277" t="str">
            <v>un</v>
          </cell>
          <cell r="D277">
            <v>125000</v>
          </cell>
        </row>
        <row r="278">
          <cell r="B278" t="str">
            <v xml:space="preserve">Lampara para luminaria - sodio 150 WATTS. </v>
          </cell>
          <cell r="C278" t="str">
            <v>un</v>
          </cell>
          <cell r="D278">
            <v>40000</v>
          </cell>
        </row>
        <row r="279">
          <cell r="B279" t="str">
            <v>LAMPARA TIPO INCANDESCENTE DE 32 W</v>
          </cell>
          <cell r="C279" t="str">
            <v>un</v>
          </cell>
          <cell r="D279">
            <v>45000</v>
          </cell>
        </row>
        <row r="280">
          <cell r="B280" t="str">
            <v>LAMPARA OJO DE BUEY</v>
          </cell>
          <cell r="C280" t="str">
            <v>un</v>
          </cell>
          <cell r="D280">
            <v>45000</v>
          </cell>
        </row>
        <row r="281">
          <cell r="B281" t="str">
            <v>LAVAMANOS DE INCRUSTAR LINEA SAN LORENZO</v>
          </cell>
          <cell r="C281" t="str">
            <v>un</v>
          </cell>
          <cell r="D281">
            <v>160000</v>
          </cell>
        </row>
        <row r="282">
          <cell r="B282" t="str">
            <v>LAVAPLATOS EN ACERO</v>
          </cell>
          <cell r="C282" t="str">
            <v>un</v>
          </cell>
          <cell r="D282">
            <v>95000</v>
          </cell>
        </row>
        <row r="283">
          <cell r="B283" t="str">
            <v>LIJA</v>
          </cell>
          <cell r="C283" t="str">
            <v>un</v>
          </cell>
          <cell r="D283">
            <v>2000</v>
          </cell>
        </row>
        <row r="284">
          <cell r="B284" t="str">
            <v xml:space="preserve">LIJA </v>
          </cell>
          <cell r="C284" t="str">
            <v>un</v>
          </cell>
          <cell r="D284">
            <v>2000</v>
          </cell>
        </row>
        <row r="285">
          <cell r="B285" t="str">
            <v>LIMPIADOR PVC DE 1/4</v>
          </cell>
          <cell r="C285" t="str">
            <v>un</v>
          </cell>
          <cell r="D285">
            <v>25000</v>
          </cell>
        </row>
        <row r="286">
          <cell r="B286" t="str">
            <v>LISTON ORDINARIO</v>
          </cell>
          <cell r="C286" t="str">
            <v>ml</v>
          </cell>
          <cell r="D286">
            <v>1500</v>
          </cell>
        </row>
        <row r="287">
          <cell r="B287" t="str">
            <v>LISTÓN CEDRO MACHO 5x2 cm.</v>
          </cell>
          <cell r="C287" t="str">
            <v>ml</v>
          </cell>
          <cell r="D287">
            <v>3500</v>
          </cell>
        </row>
        <row r="288">
          <cell r="B288" t="str">
            <v>LISTON EN OTOBO PARA CIELORRASO</v>
          </cell>
          <cell r="C288" t="str">
            <v>m2</v>
          </cell>
          <cell r="D288">
            <v>55000</v>
          </cell>
        </row>
        <row r="289">
          <cell r="B289" t="str">
            <v>LLAVE MANGUERA DE 1/2"</v>
          </cell>
          <cell r="C289" t="str">
            <v>un</v>
          </cell>
          <cell r="D289">
            <v>20000</v>
          </cell>
        </row>
        <row r="290">
          <cell r="B290" t="str">
            <v>LLAVE PARA URINARIO</v>
          </cell>
          <cell r="C290" t="str">
            <v>un</v>
          </cell>
          <cell r="D290">
            <v>65000</v>
          </cell>
        </row>
        <row r="291">
          <cell r="B291" t="str">
            <v>LOCKER METALICO DE 0.45X2.00</v>
          </cell>
          <cell r="C291" t="str">
            <v>un</v>
          </cell>
          <cell r="D291">
            <v>225000</v>
          </cell>
        </row>
        <row r="292">
          <cell r="B292" t="str">
            <v>LOGO ACUEDUCTO EN ACERO DE 2.00X0.80</v>
          </cell>
          <cell r="C292" t="str">
            <v>un</v>
          </cell>
          <cell r="D292">
            <v>2500000</v>
          </cell>
        </row>
        <row r="293">
          <cell r="B293" t="str">
            <v>Luminaria abierta tipo INDULUX AA Sodio 400 WATTS.Pantalla de aluminio o policarbonato prismático, 633mmX482mm</v>
          </cell>
          <cell r="C293" t="str">
            <v>un</v>
          </cell>
          <cell r="D293">
            <v>265000</v>
          </cell>
        </row>
        <row r="294">
          <cell r="B294" t="str">
            <v xml:space="preserve">Luminaria completa fluorescente  TMS028 2xTL-D36W HFS 20 CMx 120 cm 120 voltios. </v>
          </cell>
          <cell r="C294" t="str">
            <v>un</v>
          </cell>
          <cell r="D294">
            <v>110000</v>
          </cell>
        </row>
        <row r="295">
          <cell r="B295" t="str">
            <v>Luminaria horizontal cerrada carcaza enteriza Sodio de alta presion  Potencia: 150W 208/220 Voltios . Incluye lampara y fotocelda</v>
          </cell>
          <cell r="C295" t="str">
            <v>un</v>
          </cell>
          <cell r="D295">
            <v>265000</v>
          </cell>
        </row>
        <row r="296">
          <cell r="B296" t="str">
            <v>LUMINARIA HORIZONTAL CERRADA DE 150 VATIOS-BOMBILLO SODIO ALTA PRESION</v>
          </cell>
          <cell r="C296" t="str">
            <v>un</v>
          </cell>
          <cell r="D296">
            <v>287500</v>
          </cell>
        </row>
        <row r="297">
          <cell r="B297" t="str">
            <v>LUMINARIA HORIZONTAL CERRADA DE 70 VATIOS-BOMBILLO SODIO ALTA PRESION</v>
          </cell>
          <cell r="C297" t="str">
            <v>un</v>
          </cell>
          <cell r="D297">
            <v>248000</v>
          </cell>
        </row>
        <row r="298">
          <cell r="B298" t="str">
            <v xml:space="preserve">Luminaria tipo reflector ROY ALHPA Ref: QUIMBAYA 70 WATTS 208 V. </v>
          </cell>
          <cell r="C298" t="str">
            <v>un</v>
          </cell>
          <cell r="D298">
            <v>120000</v>
          </cell>
        </row>
        <row r="299">
          <cell r="B299" t="str">
            <v>MADERA GRANADILLO</v>
          </cell>
          <cell r="C299" t="str">
            <v>m2</v>
          </cell>
          <cell r="D299">
            <v>85000</v>
          </cell>
        </row>
        <row r="300">
          <cell r="B300" t="str">
            <v xml:space="preserve">MALLA ELECTROSOLDADA </v>
          </cell>
          <cell r="C300" t="str">
            <v>kg</v>
          </cell>
          <cell r="D300">
            <v>2700</v>
          </cell>
        </row>
        <row r="301">
          <cell r="B301" t="str">
            <v>MALLA ELECTROSOLDADA M-084</v>
          </cell>
          <cell r="C301" t="str">
            <v>m2</v>
          </cell>
          <cell r="D301">
            <v>3900</v>
          </cell>
        </row>
        <row r="302">
          <cell r="B302" t="str">
            <v xml:space="preserve">MALLA ELECTROSOLDADA  6mm 15X15  6.00X2.35  42.20 KG </v>
          </cell>
          <cell r="C302" t="str">
            <v>un</v>
          </cell>
          <cell r="D302">
            <v>120000</v>
          </cell>
        </row>
        <row r="303">
          <cell r="B303" t="str">
            <v>MALLA PROTECCION Ancho = 4 m</v>
          </cell>
          <cell r="C303" t="str">
            <v>ml</v>
          </cell>
          <cell r="D303">
            <v>4500</v>
          </cell>
        </row>
        <row r="304">
          <cell r="B304" t="str">
            <v>MALLA GALLINERO</v>
          </cell>
          <cell r="C304" t="str">
            <v>m2</v>
          </cell>
          <cell r="D304">
            <v>1200</v>
          </cell>
        </row>
        <row r="305">
          <cell r="B305" t="str">
            <v>MALLA ONDULADA CAL 10 DE 1 1/2" x 1 1/2"</v>
          </cell>
          <cell r="C305" t="str">
            <v>m2</v>
          </cell>
          <cell r="D305">
            <v>30000</v>
          </cell>
        </row>
        <row r="306">
          <cell r="B306" t="str">
            <v>MALLA ONDULADA Cal. 12 1 1/2" (Alambre galv.)</v>
          </cell>
          <cell r="C306" t="str">
            <v>m2</v>
          </cell>
          <cell r="D306">
            <v>35000</v>
          </cell>
        </row>
        <row r="307">
          <cell r="B307" t="str">
            <v>MALLA ONDULADA Cal. 8 1 3/4" (Alambre galv.)</v>
          </cell>
          <cell r="C307" t="str">
            <v>m2</v>
          </cell>
          <cell r="D307">
            <v>32500</v>
          </cell>
        </row>
        <row r="308">
          <cell r="B308" t="str">
            <v>MANGUERA FLEXIBLE DE CONEXIÓN</v>
          </cell>
          <cell r="C308" t="str">
            <v>un</v>
          </cell>
          <cell r="D308">
            <v>15000</v>
          </cell>
        </row>
        <row r="309">
          <cell r="B309" t="str">
            <v>MANGUERAS DE LUCES TIPO AMERICANA</v>
          </cell>
          <cell r="C309" t="str">
            <v>ml</v>
          </cell>
          <cell r="D309">
            <v>30000</v>
          </cell>
        </row>
        <row r="310">
          <cell r="B310" t="str">
            <v>MANIJA VENTANA METALICA</v>
          </cell>
          <cell r="C310" t="str">
            <v>un</v>
          </cell>
          <cell r="D310">
            <v>1500</v>
          </cell>
        </row>
        <row r="311">
          <cell r="B311" t="str">
            <v>MANIOBRA DE TRANSFORMADOR</v>
          </cell>
          <cell r="C311" t="str">
            <v>un</v>
          </cell>
          <cell r="D311">
            <v>200000</v>
          </cell>
        </row>
        <row r="313">
          <cell r="B313" t="str">
            <v>MANTO ASFALTICO 10 M2</v>
          </cell>
          <cell r="C313" t="str">
            <v>rollo</v>
          </cell>
          <cell r="D313">
            <v>110000</v>
          </cell>
        </row>
        <row r="314">
          <cell r="B314" t="str">
            <v>MARCO CAJA INSP. 40 x 40</v>
          </cell>
          <cell r="C314" t="str">
            <v>un</v>
          </cell>
          <cell r="D314">
            <v>25000</v>
          </cell>
        </row>
        <row r="315">
          <cell r="B315" t="str">
            <v>MARCO CAJA INSP. 60 x 60</v>
          </cell>
          <cell r="C315" t="str">
            <v>un</v>
          </cell>
          <cell r="D315">
            <v>30000</v>
          </cell>
        </row>
        <row r="316">
          <cell r="B316" t="str">
            <v>MARCO EN ACERO PARA TAPA CAJA CS 276</v>
          </cell>
          <cell r="C316" t="str">
            <v>un</v>
          </cell>
          <cell r="D316">
            <v>180000</v>
          </cell>
        </row>
        <row r="317">
          <cell r="B317" t="str">
            <v>MARCO PUERTA MADERA</v>
          </cell>
          <cell r="C317" t="str">
            <v>un</v>
          </cell>
          <cell r="D317">
            <v>90000</v>
          </cell>
        </row>
        <row r="318">
          <cell r="B318" t="str">
            <v>MARCO PUERTA METALICA</v>
          </cell>
          <cell r="C318" t="str">
            <v>ml</v>
          </cell>
          <cell r="D318">
            <v>14500</v>
          </cell>
        </row>
        <row r="319">
          <cell r="B319" t="str">
            <v>MARCO SENCILLO EN ANGULO EN ACERO A-37</v>
          </cell>
          <cell r="C319" t="str">
            <v>un</v>
          </cell>
          <cell r="D319">
            <v>85000</v>
          </cell>
        </row>
        <row r="320">
          <cell r="B320" t="str">
            <v>MARCO VENTANA METALICA</v>
          </cell>
          <cell r="C320" t="str">
            <v>ml</v>
          </cell>
          <cell r="D320">
            <v>11500</v>
          </cell>
        </row>
        <row r="321">
          <cell r="B321" t="str">
            <v>MARCO Y CONTRAMARCO</v>
          </cell>
          <cell r="C321" t="str">
            <v>un</v>
          </cell>
          <cell r="D321">
            <v>100000</v>
          </cell>
        </row>
        <row r="322">
          <cell r="B322" t="str">
            <v>MARCO Y TAPA EN ALFAJOR DE 0,30X0,30</v>
          </cell>
          <cell r="C322" t="str">
            <v>un</v>
          </cell>
          <cell r="D322">
            <v>95000</v>
          </cell>
        </row>
        <row r="323">
          <cell r="B323" t="str">
            <v>MARMOLINA</v>
          </cell>
          <cell r="C323" t="str">
            <v>bto</v>
          </cell>
          <cell r="D323">
            <v>18500</v>
          </cell>
        </row>
        <row r="324">
          <cell r="B324" t="str">
            <v xml:space="preserve">MASILLA </v>
          </cell>
          <cell r="C324" t="str">
            <v>gl</v>
          </cell>
          <cell r="D324">
            <v>12500</v>
          </cell>
        </row>
        <row r="325">
          <cell r="B325" t="str">
            <v>MASTIL EN TUBO CONDUIT GALVANIZADO DE Ø1</v>
          </cell>
          <cell r="C325" t="str">
            <v>un</v>
          </cell>
          <cell r="D325">
            <v>40000</v>
          </cell>
        </row>
        <row r="326">
          <cell r="B326" t="str">
            <v>MASTIQUE PARA JUNTAS</v>
          </cell>
          <cell r="C326" t="str">
            <v>gl</v>
          </cell>
          <cell r="D326">
            <v>18500</v>
          </cell>
        </row>
        <row r="327">
          <cell r="B327" t="str">
            <v>MATERIAL GRANULAR</v>
          </cell>
          <cell r="C327" t="str">
            <v>m3</v>
          </cell>
          <cell r="D327">
            <v>25000</v>
          </cell>
        </row>
        <row r="328">
          <cell r="B328" t="str">
            <v>MEDIDOR DE 1/2"</v>
          </cell>
          <cell r="C328" t="str">
            <v>un</v>
          </cell>
          <cell r="D328">
            <v>68000</v>
          </cell>
        </row>
        <row r="329">
          <cell r="B329" t="str">
            <v>MEDIDOR DE AGUA      1/2"</v>
          </cell>
          <cell r="C329" t="str">
            <v>un</v>
          </cell>
          <cell r="D329">
            <v>68000</v>
          </cell>
        </row>
        <row r="330">
          <cell r="B330" t="str">
            <v>MEDIDOR TRIFASICO TETRAFILAR 50(150)A 208-120V;</v>
          </cell>
          <cell r="C330" t="str">
            <v>un</v>
          </cell>
          <cell r="D330">
            <v>1150000</v>
          </cell>
        </row>
        <row r="331">
          <cell r="B331" t="str">
            <v>MEDIDORES DE 4"</v>
          </cell>
          <cell r="C331" t="str">
            <v>un</v>
          </cell>
          <cell r="D331">
            <v>1800000</v>
          </cell>
        </row>
        <row r="332">
          <cell r="B332" t="str">
            <v>MESON EN ACERO INOXIDABLE DE 60 cm CAL 20</v>
          </cell>
          <cell r="C332" t="str">
            <v>ml</v>
          </cell>
          <cell r="D332">
            <v>300000</v>
          </cell>
        </row>
        <row r="333">
          <cell r="B333" t="str">
            <v xml:space="preserve">MEZCLADOR LAVAPLATOS </v>
          </cell>
          <cell r="C333" t="str">
            <v>un</v>
          </cell>
          <cell r="D333">
            <v>245000</v>
          </cell>
        </row>
        <row r="334">
          <cell r="B334" t="str">
            <v>MINISPLIT LG 18000 BTU</v>
          </cell>
          <cell r="C334" t="str">
            <v>un</v>
          </cell>
          <cell r="D334">
            <v>1700000</v>
          </cell>
        </row>
        <row r="335">
          <cell r="B335" t="str">
            <v>MORTERO 1:3 ( arena semilavada de peña )</v>
          </cell>
          <cell r="C335" t="str">
            <v>m3</v>
          </cell>
          <cell r="D335">
            <v>245000</v>
          </cell>
        </row>
        <row r="336">
          <cell r="B336" t="str">
            <v>MORTERO 1:4 ( arena semilavada )</v>
          </cell>
          <cell r="C336" t="str">
            <v>m3</v>
          </cell>
          <cell r="D336">
            <v>225000</v>
          </cell>
        </row>
        <row r="337">
          <cell r="B337" t="str">
            <v>MORTERO 1:3 IMPERMEABILIZADO</v>
          </cell>
          <cell r="C337" t="str">
            <v>m3</v>
          </cell>
          <cell r="D337">
            <v>265000</v>
          </cell>
        </row>
        <row r="338">
          <cell r="B338" t="str">
            <v>MORTERO 1:5</v>
          </cell>
          <cell r="C338" t="str">
            <v>m3</v>
          </cell>
          <cell r="D338">
            <v>215000</v>
          </cell>
        </row>
        <row r="339">
          <cell r="B339" t="str">
            <v>MURO EN LADRILLO TOLETE COMUN EN 0.125 CON PEGA DE MORTERO 1:5</v>
          </cell>
          <cell r="C339" t="str">
            <v>m2</v>
          </cell>
          <cell r="D339">
            <v>38000</v>
          </cell>
        </row>
        <row r="340">
          <cell r="B340" t="str">
            <v>NIPLE GALAVANIZADO DE 4" SH 40</v>
          </cell>
          <cell r="C340" t="str">
            <v>un</v>
          </cell>
          <cell r="D340">
            <v>69600</v>
          </cell>
        </row>
        <row r="341">
          <cell r="B341" t="str">
            <v>ORINAL MEDIANO BLANCO PORCELANA</v>
          </cell>
          <cell r="C341" t="str">
            <v>un</v>
          </cell>
          <cell r="D341">
            <v>195000</v>
          </cell>
        </row>
        <row r="342">
          <cell r="B342" t="str">
            <v>PABMERIL PLIEGO 9" x 11"</v>
          </cell>
          <cell r="C342" t="str">
            <v>un</v>
          </cell>
          <cell r="D342">
            <v>2000</v>
          </cell>
        </row>
        <row r="343">
          <cell r="B343" t="str">
            <v>PARLANTE</v>
          </cell>
          <cell r="C343" t="str">
            <v>un</v>
          </cell>
          <cell r="D343">
            <v>250000</v>
          </cell>
        </row>
        <row r="344">
          <cell r="B344" t="str">
            <v xml:space="preserve">PALETAS REFLECTIVAS DE SEÑALIZACION -CONOS-CINTA SEÑALI </v>
          </cell>
          <cell r="C344" t="str">
            <v>gl</v>
          </cell>
          <cell r="D344">
            <v>200000</v>
          </cell>
        </row>
        <row r="345">
          <cell r="B345" t="str">
            <v>PASTO</v>
          </cell>
          <cell r="C345" t="str">
            <v>m2</v>
          </cell>
          <cell r="D345">
            <v>3000</v>
          </cell>
        </row>
        <row r="346">
          <cell r="B346" t="str">
            <v>PEGACOR BLANCO</v>
          </cell>
          <cell r="C346" t="str">
            <v>kg</v>
          </cell>
          <cell r="D346">
            <v>1000</v>
          </cell>
        </row>
        <row r="347">
          <cell r="B347" t="str">
            <v>PEGACOR E-50</v>
          </cell>
          <cell r="C347" t="str">
            <v>kg</v>
          </cell>
          <cell r="D347">
            <v>800</v>
          </cell>
        </row>
        <row r="348">
          <cell r="B348" t="str">
            <v>PEGANTE PARA GAS FUERZA MEDIA</v>
          </cell>
          <cell r="C348" t="str">
            <v>un</v>
          </cell>
          <cell r="D348">
            <v>5000</v>
          </cell>
        </row>
        <row r="349">
          <cell r="B349" t="str">
            <v>PELICULA SAN BLASTING</v>
          </cell>
          <cell r="C349" t="str">
            <v>m2</v>
          </cell>
          <cell r="D349">
            <v>20000</v>
          </cell>
        </row>
        <row r="350">
          <cell r="B350" t="str">
            <v>Percha simple - GRIVAL</v>
          </cell>
          <cell r="C350" t="str">
            <v>un</v>
          </cell>
          <cell r="D350">
            <v>40000</v>
          </cell>
        </row>
        <row r="351">
          <cell r="B351" t="str">
            <v>PERFIL ALN 173 DE 6 mts</v>
          </cell>
          <cell r="C351" t="str">
            <v>un</v>
          </cell>
          <cell r="D351">
            <v>40000</v>
          </cell>
        </row>
        <row r="352">
          <cell r="B352" t="str">
            <v>PERFIL ALN 177 DE 6 mts</v>
          </cell>
          <cell r="C352" t="str">
            <v>un</v>
          </cell>
          <cell r="D352">
            <v>25000</v>
          </cell>
        </row>
        <row r="353">
          <cell r="B353" t="str">
            <v>PERFIL ALN 292 DE 6 mts</v>
          </cell>
          <cell r="C353" t="str">
            <v>un</v>
          </cell>
          <cell r="D353">
            <v>75000</v>
          </cell>
        </row>
        <row r="354">
          <cell r="B354" t="str">
            <v>PERFIL ESTRUCTURAL EN C 160*60 1.5mm</v>
          </cell>
          <cell r="C354" t="str">
            <v>kg</v>
          </cell>
          <cell r="D354">
            <v>7000</v>
          </cell>
        </row>
        <row r="355">
          <cell r="B355" t="str">
            <v>PIBOTES, RODACHINES, PARALES, OMEGAS</v>
          </cell>
          <cell r="C355" t="str">
            <v>m2</v>
          </cell>
          <cell r="D355">
            <v>25000</v>
          </cell>
        </row>
        <row r="356">
          <cell r="B356" t="str">
            <v>PIEDRA ESMERIL</v>
          </cell>
          <cell r="C356" t="str">
            <v>un</v>
          </cell>
          <cell r="D356">
            <v>40000</v>
          </cell>
        </row>
        <row r="357">
          <cell r="B357" t="str">
            <v>PIEDRA MEDIA ZONGA</v>
          </cell>
          <cell r="C357" t="str">
            <v>m3</v>
          </cell>
          <cell r="D357">
            <v>35000</v>
          </cell>
        </row>
        <row r="358">
          <cell r="B358" t="str">
            <v>PIEDRA RAJON</v>
          </cell>
          <cell r="C358" t="str">
            <v>m3</v>
          </cell>
          <cell r="D358">
            <v>70000</v>
          </cell>
        </row>
        <row r="359">
          <cell r="B359" t="str">
            <v>PINTURA ACRILTEX</v>
          </cell>
          <cell r="C359" t="str">
            <v>gl</v>
          </cell>
          <cell r="D359">
            <v>94500</v>
          </cell>
        </row>
        <row r="360">
          <cell r="B360" t="str">
            <v>PINTURA Electrostatica (poliester gris )</v>
          </cell>
          <cell r="C360" t="str">
            <v>m2</v>
          </cell>
          <cell r="D360">
            <v>50000</v>
          </cell>
        </row>
        <row r="361">
          <cell r="B361" t="str">
            <v>PINTURA EPOXICA</v>
          </cell>
          <cell r="C361" t="str">
            <v>gl</v>
          </cell>
          <cell r="D361">
            <v>85000</v>
          </cell>
        </row>
        <row r="362">
          <cell r="B362" t="str">
            <v>PINTURA KORAZA</v>
          </cell>
          <cell r="C362" t="str">
            <v>gl</v>
          </cell>
          <cell r="D362">
            <v>60000</v>
          </cell>
        </row>
        <row r="363">
          <cell r="B363" t="str">
            <v>PINTURA BITUMINOSA</v>
          </cell>
          <cell r="C363" t="str">
            <v>gl</v>
          </cell>
          <cell r="D363">
            <v>70000</v>
          </cell>
        </row>
        <row r="364">
          <cell r="B364" t="str">
            <v>PINTURA VINILO TIPO 1</v>
          </cell>
          <cell r="C364" t="str">
            <v>gl</v>
          </cell>
          <cell r="D364">
            <v>60000</v>
          </cell>
        </row>
        <row r="365">
          <cell r="B365" t="str">
            <v>PISO EN CERAMICA DE 30X30</v>
          </cell>
          <cell r="C365" t="str">
            <v>m2</v>
          </cell>
          <cell r="D365">
            <v>28500</v>
          </cell>
        </row>
        <row r="366">
          <cell r="B366" t="str">
            <v>PISO EN MADERA GRANADILLO</v>
          </cell>
          <cell r="C366" t="str">
            <v>m2</v>
          </cell>
          <cell r="D366">
            <v>120000</v>
          </cell>
        </row>
        <row r="367">
          <cell r="B367" t="str">
            <v>PINTURA VINILO TIPO 2</v>
          </cell>
          <cell r="C367" t="str">
            <v>gl</v>
          </cell>
          <cell r="D367">
            <v>40000</v>
          </cell>
        </row>
        <row r="368">
          <cell r="B368" t="str">
            <v>PISO PORCELANATO</v>
          </cell>
          <cell r="C368" t="str">
            <v>m2</v>
          </cell>
          <cell r="D368">
            <v>52500</v>
          </cell>
        </row>
        <row r="369">
          <cell r="B369" t="str">
            <v>Porta rollos - GRIVAL Línea STYLO,</v>
          </cell>
          <cell r="C369" t="str">
            <v>un</v>
          </cell>
          <cell r="D369">
            <v>60000</v>
          </cell>
        </row>
        <row r="370">
          <cell r="B370" t="str">
            <v>PLATINA DE  1/2" * 1/8</v>
          </cell>
          <cell r="C370" t="str">
            <v>un</v>
          </cell>
          <cell r="D370">
            <v>6000</v>
          </cell>
        </row>
        <row r="371">
          <cell r="B371" t="str">
            <v xml:space="preserve">PLATINA DE  3/4" </v>
          </cell>
          <cell r="C371" t="str">
            <v>un</v>
          </cell>
          <cell r="D371">
            <v>7500</v>
          </cell>
        </row>
        <row r="372">
          <cell r="B372" t="str">
            <v>PLATINA DE  3/4" X 1/8"</v>
          </cell>
          <cell r="C372" t="str">
            <v>ml</v>
          </cell>
          <cell r="D372">
            <v>2000</v>
          </cell>
        </row>
        <row r="373">
          <cell r="B373" t="str">
            <v>POLIETILENO No. 4</v>
          </cell>
          <cell r="C373" t="str">
            <v>m2</v>
          </cell>
          <cell r="D373">
            <v>2500</v>
          </cell>
        </row>
        <row r="374">
          <cell r="B374" t="str">
            <v>POLIETILENO No. 6</v>
          </cell>
          <cell r="C374" t="str">
            <v>m2</v>
          </cell>
          <cell r="D374">
            <v>2800</v>
          </cell>
        </row>
        <row r="375">
          <cell r="B375" t="str">
            <v>PRIMER ANTICORROSIVO</v>
          </cell>
          <cell r="C375" t="str">
            <v>gl</v>
          </cell>
          <cell r="D375">
            <v>61700</v>
          </cell>
        </row>
        <row r="376">
          <cell r="B376" t="str">
            <v>PUNTILLA 3/4"</v>
          </cell>
          <cell r="C376" t="str">
            <v>lb</v>
          </cell>
          <cell r="D376">
            <v>2600</v>
          </cell>
        </row>
        <row r="377">
          <cell r="B377" t="str">
            <v>PUNTILLA 1"</v>
          </cell>
          <cell r="C377" t="str">
            <v>lb</v>
          </cell>
          <cell r="D377">
            <v>2600</v>
          </cell>
        </row>
        <row r="378">
          <cell r="B378" t="str">
            <v>PUNTILLA 11/4"</v>
          </cell>
          <cell r="C378" t="str">
            <v>lb</v>
          </cell>
          <cell r="D378">
            <v>2400</v>
          </cell>
        </row>
        <row r="379">
          <cell r="B379" t="str">
            <v>PUNTILLA 11/2"</v>
          </cell>
          <cell r="C379" t="str">
            <v>lb</v>
          </cell>
          <cell r="D379">
            <v>2200</v>
          </cell>
        </row>
        <row r="380">
          <cell r="B380" t="str">
            <v>PUNTILLA 2"</v>
          </cell>
          <cell r="C380" t="str">
            <v>lb</v>
          </cell>
          <cell r="D380">
            <v>2200</v>
          </cell>
        </row>
        <row r="381">
          <cell r="B381" t="str">
            <v>PUNTILLA 21/2"</v>
          </cell>
          <cell r="C381" t="str">
            <v>lb</v>
          </cell>
          <cell r="D381">
            <v>2200</v>
          </cell>
        </row>
        <row r="382">
          <cell r="C382" t="str">
            <v>lb</v>
          </cell>
          <cell r="D382">
            <v>2200</v>
          </cell>
        </row>
        <row r="383">
          <cell r="C383" t="str">
            <v>lb</v>
          </cell>
          <cell r="D383">
            <v>2100</v>
          </cell>
        </row>
        <row r="384">
          <cell r="C384" t="str">
            <v>un</v>
          </cell>
          <cell r="D384">
            <v>5900</v>
          </cell>
        </row>
        <row r="385">
          <cell r="C385" t="str">
            <v>un</v>
          </cell>
          <cell r="D385">
            <v>5900</v>
          </cell>
        </row>
        <row r="386">
          <cell r="B386" t="str">
            <v>RECEBO B-200</v>
          </cell>
          <cell r="C386" t="str">
            <v>m3</v>
          </cell>
          <cell r="D386">
            <v>32000</v>
          </cell>
        </row>
        <row r="387">
          <cell r="B387" t="str">
            <v>RECEBO B-600</v>
          </cell>
          <cell r="C387" t="str">
            <v>m3</v>
          </cell>
          <cell r="D387">
            <v>41500</v>
          </cell>
        </row>
        <row r="388">
          <cell r="B388" t="str">
            <v>RECEBO COMÚN</v>
          </cell>
          <cell r="C388" t="str">
            <v>m3</v>
          </cell>
          <cell r="D388">
            <v>28000</v>
          </cell>
        </row>
        <row r="389">
          <cell r="B389" t="str">
            <v>RECEBO B-400</v>
          </cell>
          <cell r="C389" t="str">
            <v>m3</v>
          </cell>
          <cell r="D389">
            <v>36000</v>
          </cell>
        </row>
        <row r="390">
          <cell r="B390" t="str">
            <v>RED PARA ATERRIZAR SUBESTACION</v>
          </cell>
          <cell r="C390" t="str">
            <v>gl</v>
          </cell>
          <cell r="D390">
            <v>3500000</v>
          </cell>
        </row>
        <row r="391">
          <cell r="B391" t="str">
            <v>RED TRENZADA CABLE 2X2+2</v>
          </cell>
          <cell r="C391" t="str">
            <v>ml</v>
          </cell>
          <cell r="D391">
            <v>13500</v>
          </cell>
        </row>
        <row r="392">
          <cell r="B392" t="str">
            <v>RED TRENZADA CABLE 3x1/0+1/0</v>
          </cell>
          <cell r="C392" t="str">
            <v>ml</v>
          </cell>
          <cell r="D392">
            <v>23500</v>
          </cell>
        </row>
        <row r="393">
          <cell r="B393" t="str">
            <v xml:space="preserve">REFLECTOR DE 250 VATIOS-SODIO ALTA PRESION -220 VOLTIOS-SODIO ALTA </v>
          </cell>
          <cell r="C393" t="str">
            <v>un</v>
          </cell>
          <cell r="D393">
            <v>1450000</v>
          </cell>
        </row>
        <row r="394">
          <cell r="B394" t="str">
            <v>REFLECTOR DE 400 W</v>
          </cell>
          <cell r="C394" t="str">
            <v>un</v>
          </cell>
          <cell r="D394">
            <v>400000</v>
          </cell>
        </row>
        <row r="395">
          <cell r="B395" t="str">
            <v>REGISTRO DE 3/4"</v>
          </cell>
          <cell r="C395" t="str">
            <v>un</v>
          </cell>
          <cell r="D395">
            <v>22500</v>
          </cell>
        </row>
        <row r="396">
          <cell r="B396" t="str">
            <v>REGISTRO DE BOLA 1/2"</v>
          </cell>
          <cell r="C396" t="str">
            <v>un</v>
          </cell>
          <cell r="D396">
            <v>14500</v>
          </cell>
        </row>
        <row r="397">
          <cell r="B397" t="str">
            <v>REGISTRO P.D.  R&amp;W - 2 1/2 " ( de cortina )</v>
          </cell>
          <cell r="C397" t="str">
            <v>un</v>
          </cell>
          <cell r="D397">
            <v>268000</v>
          </cell>
        </row>
        <row r="398">
          <cell r="B398" t="str">
            <v>REGISTRO R&amp;W - 1" ( de cortina ) Ref. 206</v>
          </cell>
          <cell r="C398" t="str">
            <v>un</v>
          </cell>
          <cell r="D398">
            <v>60000</v>
          </cell>
        </row>
        <row r="399">
          <cell r="B399" t="str">
            <v>REGISTRO R&amp;W - 1/2" ( de cortina ) Ref. 206</v>
          </cell>
          <cell r="C399" t="str">
            <v>un</v>
          </cell>
          <cell r="D399">
            <v>35000</v>
          </cell>
        </row>
        <row r="400">
          <cell r="B400" t="str">
            <v>REGISTRO R&amp;W - 3/4" ( de cortina ) Ref. 206</v>
          </cell>
          <cell r="C400" t="str">
            <v>un</v>
          </cell>
          <cell r="D400">
            <v>45000</v>
          </cell>
        </row>
        <row r="401">
          <cell r="B401" t="str">
            <v xml:space="preserve">REJILLA Aluminio 3"x2" </v>
          </cell>
          <cell r="C401" t="str">
            <v>un</v>
          </cell>
          <cell r="D401">
            <v>5900</v>
          </cell>
        </row>
        <row r="402">
          <cell r="B402" t="str">
            <v>REJILLA VENTILACION PLASTICA DE 25X25</v>
          </cell>
          <cell r="C402" t="str">
            <v>un</v>
          </cell>
          <cell r="D402">
            <v>12644</v>
          </cell>
        </row>
        <row r="403">
          <cell r="B403" t="str">
            <v>Rejillas de piso en aluminio de 3x2 con sosco</v>
          </cell>
          <cell r="C403" t="str">
            <v>un</v>
          </cell>
          <cell r="D403">
            <v>5900</v>
          </cell>
        </row>
        <row r="404">
          <cell r="B404" t="str">
            <v>RELLENO ARENA DE PEÑA</v>
          </cell>
          <cell r="C404" t="str">
            <v>m3</v>
          </cell>
          <cell r="D404">
            <v>40000</v>
          </cell>
        </row>
        <row r="405">
          <cell r="B405" t="str">
            <v>Repisa vidrio Baño Línea STYLO</v>
          </cell>
          <cell r="C405" t="str">
            <v>un</v>
          </cell>
          <cell r="D405">
            <v>115000</v>
          </cell>
        </row>
        <row r="406">
          <cell r="B406" t="str">
            <v>REMOVEDOR PVC</v>
          </cell>
          <cell r="C406" t="str">
            <v>un</v>
          </cell>
          <cell r="D406">
            <v>3750</v>
          </cell>
        </row>
        <row r="408">
          <cell r="B408" t="str">
            <v>REPISA ORDINARIO 3 m</v>
          </cell>
          <cell r="C408" t="str">
            <v>un</v>
          </cell>
          <cell r="D408">
            <v>8000</v>
          </cell>
        </row>
        <row r="409">
          <cell r="B409" t="str">
            <v xml:space="preserve">ROCKTOP </v>
          </cell>
          <cell r="C409" t="str">
            <v>kg</v>
          </cell>
          <cell r="D409">
            <v>2500</v>
          </cell>
        </row>
        <row r="410">
          <cell r="B410" t="str">
            <v>SANITARIO LINEA MONTECARLO CON GRIFERIA</v>
          </cell>
          <cell r="C410" t="str">
            <v>un</v>
          </cell>
          <cell r="D410">
            <v>430000</v>
          </cell>
        </row>
        <row r="411">
          <cell r="B411" t="str">
            <v xml:space="preserve">SECCIONADOR TRIPOLAR EN AIRE 400A-17,5 kV DE OPERACIÓN BAJO </v>
          </cell>
          <cell r="C411" t="str">
            <v>un</v>
          </cell>
          <cell r="D411">
            <v>10200000</v>
          </cell>
        </row>
        <row r="412">
          <cell r="B412" t="str">
            <v>SELLADOR</v>
          </cell>
          <cell r="C412" t="str">
            <v>gl</v>
          </cell>
          <cell r="D412">
            <v>18000</v>
          </cell>
        </row>
        <row r="413">
          <cell r="B413" t="str">
            <v>SELLADOR O CERA DE PISO</v>
          </cell>
          <cell r="C413" t="str">
            <v>m2</v>
          </cell>
          <cell r="D413">
            <v>1800</v>
          </cell>
        </row>
        <row r="414">
          <cell r="B414" t="str">
            <v>SELLADOR Y TINTILLA</v>
          </cell>
          <cell r="C414" t="str">
            <v>gl</v>
          </cell>
          <cell r="D414">
            <v>15000</v>
          </cell>
        </row>
        <row r="415">
          <cell r="B415" t="str">
            <v>SENSOR FOTOELECTRICO DETECTOR DE HUMO</v>
          </cell>
          <cell r="C415" t="str">
            <v>un</v>
          </cell>
          <cell r="D415">
            <v>90000</v>
          </cell>
        </row>
        <row r="416">
          <cell r="B416" t="str">
            <v>SIFON LAVAMANOS plastico gerfor GF-580322</v>
          </cell>
          <cell r="C416" t="str">
            <v>un</v>
          </cell>
          <cell r="D416">
            <v>12000</v>
          </cell>
        </row>
        <row r="417">
          <cell r="B417" t="str">
            <v>SIKA 1</v>
          </cell>
          <cell r="C417" t="str">
            <v>kg</v>
          </cell>
          <cell r="D417">
            <v>8500</v>
          </cell>
        </row>
        <row r="418">
          <cell r="B418" t="str">
            <v>SIKADUR 32</v>
          </cell>
          <cell r="C418" t="str">
            <v>kg</v>
          </cell>
          <cell r="D418">
            <v>50000</v>
          </cell>
        </row>
        <row r="419">
          <cell r="B419" t="str">
            <v xml:space="preserve">SIKAFLEX-1a cartu </v>
          </cell>
          <cell r="C419" t="str">
            <v>un</v>
          </cell>
          <cell r="D419">
            <v>25000</v>
          </cell>
        </row>
        <row r="420">
          <cell r="B420" t="str">
            <v>SILICONA</v>
          </cell>
          <cell r="C420" t="str">
            <v>un</v>
          </cell>
          <cell r="D420">
            <v>15000</v>
          </cell>
        </row>
        <row r="421">
          <cell r="B421" t="str">
            <v>SISTEMA DESINFECCION AGUA TRATADA</v>
          </cell>
          <cell r="C421" t="str">
            <v>un</v>
          </cell>
          <cell r="D421">
            <v>3800000</v>
          </cell>
        </row>
        <row r="422">
          <cell r="B422" t="str">
            <v>SISTEMA CONTROL ELECTRICO TODO INCLUIDO PARA LA PLANTA TRATAMIENTO</v>
          </cell>
          <cell r="C422" t="str">
            <v>un</v>
          </cell>
          <cell r="D422">
            <v>13000000</v>
          </cell>
        </row>
        <row r="423">
          <cell r="B423" t="str">
            <v>SOLDADOR PVC 1/4</v>
          </cell>
          <cell r="C423" t="str">
            <v>un</v>
          </cell>
          <cell r="D423">
            <v>45000</v>
          </cell>
        </row>
        <row r="424">
          <cell r="B424" t="str">
            <v xml:space="preserve">SOLDADURA E - 70  </v>
          </cell>
          <cell r="C424" t="str">
            <v>kg</v>
          </cell>
          <cell r="D424">
            <v>7500</v>
          </cell>
        </row>
        <row r="425">
          <cell r="B425" t="str">
            <v>SOLDADURA ESTAÑO</v>
          </cell>
          <cell r="C425" t="str">
            <v>un</v>
          </cell>
          <cell r="D425">
            <v>35000</v>
          </cell>
        </row>
        <row r="426">
          <cell r="B426" t="str">
            <v>SOLDADURA EXOTERMICA TIPO CADWELD o SIMILAR  de 90 GRAMOS</v>
          </cell>
          <cell r="C426" t="str">
            <v>un</v>
          </cell>
          <cell r="D426">
            <v>17000</v>
          </cell>
        </row>
        <row r="427">
          <cell r="B427" t="str">
            <v>SOPORTE PARA TUBERIA DE 4"</v>
          </cell>
          <cell r="C427" t="str">
            <v>un</v>
          </cell>
          <cell r="D427">
            <v>17980</v>
          </cell>
        </row>
        <row r="428">
          <cell r="B428" t="str">
            <v>SOPORTES LAVAMANOS</v>
          </cell>
          <cell r="C428" t="str">
            <v>jg</v>
          </cell>
          <cell r="D428">
            <v>2500</v>
          </cell>
        </row>
        <row r="429">
          <cell r="B429" t="str">
            <v>SOPORTES ORINAL</v>
          </cell>
          <cell r="C429" t="str">
            <v>un</v>
          </cell>
          <cell r="D429">
            <v>8500</v>
          </cell>
        </row>
        <row r="430">
          <cell r="B430" t="str">
            <v>TABLA BURRA ORDINARIA 0.20 DE 3.0 MTS</v>
          </cell>
          <cell r="C430" t="str">
            <v>un</v>
          </cell>
          <cell r="D430">
            <v>13500</v>
          </cell>
        </row>
        <row r="431">
          <cell r="B431" t="str">
            <v>TABLA BURRA ORDINARIA 0.30 DE 3.0 MTS</v>
          </cell>
          <cell r="C431" t="str">
            <v>un</v>
          </cell>
          <cell r="D431">
            <v>16000</v>
          </cell>
        </row>
        <row r="432">
          <cell r="B432" t="str">
            <v>TABLA CHAPA ORDINARIA 0.25 DE 3.0 MTS</v>
          </cell>
          <cell r="C432" t="str">
            <v>un</v>
          </cell>
          <cell r="D432">
            <v>13000</v>
          </cell>
        </row>
        <row r="433">
          <cell r="B433" t="str">
            <v>TABLA CHAPA ORDINARIA 0.20 DE 3.0 MTS</v>
          </cell>
          <cell r="C433" t="str">
            <v>un</v>
          </cell>
          <cell r="D433">
            <v>10000</v>
          </cell>
        </row>
        <row r="434">
          <cell r="B434" t="str">
            <v>TABLA CHAPA ORDINARIA 0.15 DE 3.0 MTS</v>
          </cell>
          <cell r="C434" t="str">
            <v>un</v>
          </cell>
          <cell r="D434">
            <v>7500</v>
          </cell>
        </row>
        <row r="435">
          <cell r="C435" t="str">
            <v>un</v>
          </cell>
        </row>
        <row r="436">
          <cell r="C436" t="str">
            <v>ml</v>
          </cell>
        </row>
        <row r="437">
          <cell r="B437" t="str">
            <v xml:space="preserve">TABLERO DE 12 CIRCUITOS CON ESPACIO PARA TOTALIZADOR, PUERTA Y CHAPA  -208 V - 3F5H-60HZ </v>
          </cell>
          <cell r="C437" t="str">
            <v>un</v>
          </cell>
        </row>
        <row r="438">
          <cell r="B438" t="str">
            <v>TABLERO DE 12 CTOS</v>
          </cell>
          <cell r="C438" t="str">
            <v>un</v>
          </cell>
          <cell r="D438">
            <v>165000</v>
          </cell>
        </row>
        <row r="439">
          <cell r="B439" t="str">
            <v>TABLERO 24 CIRCUITOS, PUERTA Y CHAPA, ESP TOTALIZADOR</v>
          </cell>
          <cell r="C439" t="str">
            <v>un</v>
          </cell>
          <cell r="D439">
            <v>225000</v>
          </cell>
        </row>
        <row r="440">
          <cell r="B440" t="str">
            <v xml:space="preserve">TABLERO 36 CIRCUITOS, PUERTA Y CHAPA, ESP TOTALIZADOR  </v>
          </cell>
          <cell r="C440" t="str">
            <v>un</v>
          </cell>
          <cell r="D440">
            <v>420000</v>
          </cell>
        </row>
        <row r="441">
          <cell r="B441" t="str">
            <v>TABLERO TRIFASICO DE 6 CIRCUITOS</v>
          </cell>
          <cell r="C441" t="str">
            <v>un</v>
          </cell>
          <cell r="D441">
            <v>89800</v>
          </cell>
        </row>
        <row r="442">
          <cell r="B442" t="str">
            <v>TABLETA GRES DE 25X25</v>
          </cell>
          <cell r="C442" t="str">
            <v>m2</v>
          </cell>
          <cell r="D442">
            <v>12500</v>
          </cell>
        </row>
        <row r="443">
          <cell r="B443" t="str">
            <v>TABLEX, LISTONES, PALOS</v>
          </cell>
          <cell r="C443" t="str">
            <v>m2</v>
          </cell>
          <cell r="D443">
            <v>250000</v>
          </cell>
        </row>
        <row r="444">
          <cell r="B444" t="str">
            <v>TABLÓN DE GRES  25X25</v>
          </cell>
          <cell r="C444" t="str">
            <v>m2</v>
          </cell>
          <cell r="D444">
            <v>26000</v>
          </cell>
        </row>
        <row r="445">
          <cell r="B445" t="str">
            <v>TABLON DE GRESS DE 33X33</v>
          </cell>
          <cell r="C445" t="str">
            <v>m2</v>
          </cell>
          <cell r="D445">
            <v>30000</v>
          </cell>
        </row>
        <row r="446">
          <cell r="B446" t="str">
            <v>TANQUE COLEMPAQUES 500 LT (incluye tapa y accesorios)</v>
          </cell>
          <cell r="C446" t="str">
            <v>ml</v>
          </cell>
          <cell r="D446">
            <v>185000</v>
          </cell>
        </row>
        <row r="447">
          <cell r="B447" t="str">
            <v>TABLERO MELAMINICO DE 1.83X2.44</v>
          </cell>
          <cell r="C447" t="str">
            <v>un</v>
          </cell>
          <cell r="D447">
            <v>125000</v>
          </cell>
        </row>
        <row r="448">
          <cell r="B448" t="str">
            <v>TABLERO EN AMARILLO</v>
          </cell>
          <cell r="C448" t="str">
            <v>m2</v>
          </cell>
          <cell r="D448">
            <v>180000</v>
          </cell>
        </row>
        <row r="449">
          <cell r="B449" t="str">
            <v>TAPA CAJA INSP. 60 x 60</v>
          </cell>
          <cell r="C449" t="str">
            <v>un</v>
          </cell>
          <cell r="D449">
            <v>8000</v>
          </cell>
        </row>
        <row r="450">
          <cell r="B450" t="str">
            <v>TABLETA MARMOL</v>
          </cell>
          <cell r="C450" t="str">
            <v>m2</v>
          </cell>
          <cell r="D450">
            <v>80000</v>
          </cell>
        </row>
        <row r="451">
          <cell r="B451" t="str">
            <v>TAPA CIEGA CON IMPACTO GALVANIZADA CUADRADA 4X4"</v>
          </cell>
          <cell r="C451" t="str">
            <v>un</v>
          </cell>
          <cell r="D451">
            <v>2500</v>
          </cell>
        </row>
        <row r="452">
          <cell r="B452" t="str">
            <v>TAPA EN CONCRETO (4000 PSI)</v>
          </cell>
          <cell r="C452" t="str">
            <v>un</v>
          </cell>
          <cell r="D452">
            <v>65000</v>
          </cell>
        </row>
        <row r="453">
          <cell r="B453" t="str">
            <v>TAPA EN CONCRETO CAJA CS 276</v>
          </cell>
          <cell r="C453" t="str">
            <v>un</v>
          </cell>
          <cell r="D453">
            <v>250000</v>
          </cell>
        </row>
        <row r="454">
          <cell r="B454" t="str">
            <v>TAPA REGISTRO PLASTICO DE 20X20</v>
          </cell>
          <cell r="C454" t="str">
            <v>un</v>
          </cell>
          <cell r="D454">
            <v>10500</v>
          </cell>
        </row>
        <row r="455">
          <cell r="B455" t="str">
            <v>TAPON GALVANIZADO MACHO DE 2"</v>
          </cell>
          <cell r="C455" t="str">
            <v>un</v>
          </cell>
          <cell r="D455">
            <v>14500</v>
          </cell>
        </row>
        <row r="456">
          <cell r="B456" t="str">
            <v>TAPÓN SOLDADO PRESIÓN 1 1/2"</v>
          </cell>
          <cell r="C456" t="str">
            <v>un</v>
          </cell>
          <cell r="D456">
            <v>3500</v>
          </cell>
        </row>
        <row r="457">
          <cell r="B457" t="str">
            <v>TAZA Institucional blanca Mancesa IC-IP41</v>
          </cell>
          <cell r="C457" t="str">
            <v>un</v>
          </cell>
          <cell r="D457">
            <v>90000</v>
          </cell>
        </row>
        <row r="458">
          <cell r="B458" t="str">
            <v>TEE EN ALUMINIO BLANCO</v>
          </cell>
          <cell r="C458" t="str">
            <v>un</v>
          </cell>
          <cell r="D458">
            <v>6500</v>
          </cell>
        </row>
        <row r="459">
          <cell r="B459" t="str">
            <v>TEE GALVANIZADA DE 4"</v>
          </cell>
          <cell r="C459" t="str">
            <v>un</v>
          </cell>
          <cell r="D459">
            <v>56260</v>
          </cell>
        </row>
        <row r="460">
          <cell r="B460" t="str">
            <v>TEE PRESIÓN  1 1/2" Pavco</v>
          </cell>
          <cell r="C460" t="str">
            <v>un</v>
          </cell>
          <cell r="D460">
            <v>6000</v>
          </cell>
        </row>
        <row r="461">
          <cell r="B461" t="str">
            <v>TEE PRESIÓN SOLDADA  1"</v>
          </cell>
          <cell r="C461" t="str">
            <v>un</v>
          </cell>
          <cell r="D461">
            <v>6500</v>
          </cell>
        </row>
        <row r="462">
          <cell r="B462" t="str">
            <v>TEJA DE ZINC 0.80X2.43</v>
          </cell>
          <cell r="C462" t="str">
            <v>un</v>
          </cell>
          <cell r="D462">
            <v>15400</v>
          </cell>
        </row>
        <row r="463">
          <cell r="B463" t="str">
            <v>TEJA CANALETA 90</v>
          </cell>
          <cell r="C463" t="str">
            <v>m2</v>
          </cell>
          <cell r="D463">
            <v>25000</v>
          </cell>
        </row>
        <row r="464">
          <cell r="B464" t="str">
            <v xml:space="preserve">TEJA DE BARRO </v>
          </cell>
          <cell r="C464" t="str">
            <v>un</v>
          </cell>
          <cell r="D464">
            <v>1850</v>
          </cell>
        </row>
        <row r="465">
          <cell r="B465" t="str">
            <v>TEJA ONDULADA ETERNIT No. 6 DE 0.92X1.83</v>
          </cell>
          <cell r="C465" t="str">
            <v>un</v>
          </cell>
          <cell r="D465">
            <v>26500</v>
          </cell>
        </row>
        <row r="466">
          <cell r="B466" t="str">
            <v>TEJA THERMOACUSTICA TRAPEZOIDAL  2.44X0.82</v>
          </cell>
          <cell r="C466" t="str">
            <v>un</v>
          </cell>
          <cell r="D466">
            <v>48000</v>
          </cell>
        </row>
        <row r="467">
          <cell r="B467" t="str">
            <v>TELA ASFALTICA DE 15 M2</v>
          </cell>
          <cell r="C467" t="str">
            <v>rollo</v>
          </cell>
          <cell r="D467">
            <v>30000</v>
          </cell>
        </row>
        <row r="468">
          <cell r="B468" t="str">
            <v>TELA VERDE CERRAMIENTO</v>
          </cell>
          <cell r="C468" t="str">
            <v>ML</v>
          </cell>
          <cell r="D468">
            <v>2500</v>
          </cell>
        </row>
        <row r="469">
          <cell r="B469" t="str">
            <v>TERMINAL PONCHAR 2 AWG</v>
          </cell>
          <cell r="C469" t="str">
            <v>un</v>
          </cell>
          <cell r="D469">
            <v>5900</v>
          </cell>
        </row>
        <row r="470">
          <cell r="B470" t="str">
            <v xml:space="preserve">Terminal preformado uso interior 15 kV para cable 2 – 3/0 AWG; </v>
          </cell>
          <cell r="C470" t="str">
            <v>juego</v>
          </cell>
          <cell r="D470">
            <v>220000</v>
          </cell>
        </row>
        <row r="471">
          <cell r="B471" t="str">
            <v>Terminal Soldar/Ponchar barril largo para cable 8. Calidad 3M, Panduit o superior.</v>
          </cell>
          <cell r="C471" t="str">
            <v>gb</v>
          </cell>
          <cell r="D471">
            <v>12500</v>
          </cell>
        </row>
        <row r="472">
          <cell r="B472" t="str">
            <v>Thiner</v>
          </cell>
          <cell r="C472" t="str">
            <v>gl</v>
          </cell>
          <cell r="D472">
            <v>20000</v>
          </cell>
        </row>
        <row r="473">
          <cell r="B473" t="str">
            <v>TIERRA NEGRA</v>
          </cell>
          <cell r="C473" t="str">
            <v>m3</v>
          </cell>
          <cell r="D473">
            <v>45000</v>
          </cell>
        </row>
        <row r="474">
          <cell r="B474" t="str">
            <v>TINTILLA</v>
          </cell>
          <cell r="C474" t="str">
            <v>1/4 gl</v>
          </cell>
          <cell r="D474">
            <v>24000</v>
          </cell>
        </row>
        <row r="475">
          <cell r="B475" t="str">
            <v>TIRAS ALISTADO 3 x 3 x 3</v>
          </cell>
          <cell r="C475" t="str">
            <v>ml</v>
          </cell>
          <cell r="D475">
            <v>2500</v>
          </cell>
        </row>
        <row r="476">
          <cell r="B476" t="str">
            <v>TOMA BIFASICA 2P+T</v>
          </cell>
          <cell r="C476" t="str">
            <v>un</v>
          </cell>
          <cell r="D476">
            <v>9500</v>
          </cell>
        </row>
        <row r="477">
          <cell r="B477" t="str">
            <v>TOMA CORRIENTE DOBLE</v>
          </cell>
          <cell r="C477" t="str">
            <v>un</v>
          </cell>
          <cell r="D477">
            <v>3500</v>
          </cell>
        </row>
        <row r="478">
          <cell r="B478" t="str">
            <v>TOMA COAXIAL PARA TV TIPO AMERICANA</v>
          </cell>
          <cell r="C478" t="str">
            <v>un</v>
          </cell>
          <cell r="D478">
            <v>5000</v>
          </cell>
        </row>
        <row r="479">
          <cell r="B479" t="str">
            <v>TOMA TV+TELEFONO</v>
          </cell>
          <cell r="C479" t="str">
            <v>un</v>
          </cell>
          <cell r="D479">
            <v>18000</v>
          </cell>
        </row>
        <row r="480">
          <cell r="B480" t="str">
            <v>Toallero Barra - GRIVAL Línea STYLO,</v>
          </cell>
          <cell r="C480" t="str">
            <v>un</v>
          </cell>
          <cell r="D480">
            <v>70000</v>
          </cell>
        </row>
        <row r="481">
          <cell r="B481" t="str">
            <v>Toallero Argolla - GRIVAL Línea STYLO</v>
          </cell>
          <cell r="C481" t="str">
            <v>un</v>
          </cell>
          <cell r="D481">
            <v>60000</v>
          </cell>
        </row>
        <row r="482">
          <cell r="B482" t="str">
            <v xml:space="preserve">TORNILLOS </v>
          </cell>
          <cell r="C482" t="str">
            <v>un</v>
          </cell>
          <cell r="D482">
            <v>100</v>
          </cell>
        </row>
        <row r="483">
          <cell r="B483" t="str">
            <v>TRIPLEX FORMALETA DE 1.22X2.44 DE 18 mm</v>
          </cell>
          <cell r="C483" t="str">
            <v>un</v>
          </cell>
          <cell r="D483">
            <v>85000</v>
          </cell>
        </row>
        <row r="484">
          <cell r="C484" t="str">
            <v>un</v>
          </cell>
          <cell r="D484">
            <v>20000</v>
          </cell>
        </row>
        <row r="485">
          <cell r="C485" t="str">
            <v>un</v>
          </cell>
          <cell r="D485">
            <v>19500000</v>
          </cell>
        </row>
        <row r="486">
          <cell r="C486" t="str">
            <v>gl</v>
          </cell>
          <cell r="D486">
            <v>2500000</v>
          </cell>
        </row>
        <row r="487">
          <cell r="C487" t="str">
            <v>un</v>
          </cell>
          <cell r="D487">
            <v>350000</v>
          </cell>
        </row>
        <row r="488">
          <cell r="C488" t="str">
            <v>un</v>
          </cell>
          <cell r="D488">
            <v>715000</v>
          </cell>
        </row>
        <row r="489">
          <cell r="C489" t="str">
            <v>un</v>
          </cell>
          <cell r="D489">
            <v>590000</v>
          </cell>
        </row>
        <row r="490">
          <cell r="B490" t="str">
            <v>TUBERIA GALVANIZADA 2"</v>
          </cell>
          <cell r="C490" t="str">
            <v>ml</v>
          </cell>
          <cell r="D490">
            <v>8600</v>
          </cell>
        </row>
        <row r="491">
          <cell r="B491" t="str">
            <v>TUBERIA GALVANIZADA 2" DE 0.098</v>
          </cell>
          <cell r="C491" t="str">
            <v>un</v>
          </cell>
          <cell r="D491">
            <v>83900</v>
          </cell>
        </row>
        <row r="492">
          <cell r="B492" t="str">
            <v>TUBERIA HIERRO DUCTIL DE 4" ESP 3.2 mm</v>
          </cell>
          <cell r="C492" t="str">
            <v>ml</v>
          </cell>
          <cell r="D492">
            <v>100000</v>
          </cell>
        </row>
        <row r="493">
          <cell r="B493" t="str">
            <v>TUBERIAS, VALVULAS, ACCESORIOS</v>
          </cell>
          <cell r="C493" t="str">
            <v>global</v>
          </cell>
          <cell r="D493">
            <v>5000000</v>
          </cell>
        </row>
        <row r="494">
          <cell r="B494" t="str">
            <v>TUBERIA NOVAFORT DE 6"</v>
          </cell>
          <cell r="C494" t="str">
            <v>un</v>
          </cell>
          <cell r="D494">
            <v>220000</v>
          </cell>
        </row>
        <row r="495">
          <cell r="B495" t="str">
            <v>TUBERIA PEX AL PEX 1/2"</v>
          </cell>
          <cell r="C495" t="str">
            <v>ml</v>
          </cell>
          <cell r="D495">
            <v>2500</v>
          </cell>
        </row>
        <row r="496">
          <cell r="B496" t="str">
            <v>TUBERIA CONDUCCION AGUAS RESIDUALES INC ACCESORIOS</v>
          </cell>
          <cell r="C496" t="str">
            <v>ml</v>
          </cell>
          <cell r="D496">
            <v>50000</v>
          </cell>
        </row>
        <row r="497">
          <cell r="B497" t="str">
            <v>TUBERIA RECTANGULAR DE 3 1/2" X 1 1/2"</v>
          </cell>
          <cell r="C497" t="str">
            <v>un</v>
          </cell>
          <cell r="D497">
            <v>92000</v>
          </cell>
        </row>
        <row r="498">
          <cell r="B498" t="str">
            <v>TUBO 4X8 EN COLD ROLLED CAL 18</v>
          </cell>
          <cell r="C498" t="str">
            <v>ml</v>
          </cell>
          <cell r="D498">
            <v>28500</v>
          </cell>
        </row>
        <row r="499">
          <cell r="B499" t="str">
            <v>TUBO alcantarillado  PVC   160 MM ( 6" ) Pavco</v>
          </cell>
          <cell r="C499" t="str">
            <v>ml</v>
          </cell>
          <cell r="D499">
            <v>22000</v>
          </cell>
        </row>
        <row r="500">
          <cell r="B500" t="str">
            <v>TUBO alcantarillado  PVC   160 MM ( 8" ) Pavco</v>
          </cell>
          <cell r="C500" t="str">
            <v>ml</v>
          </cell>
          <cell r="D500">
            <v>32000</v>
          </cell>
        </row>
        <row r="501">
          <cell r="B501" t="str">
            <v>TUBO alcantarillado PVC   110MM  ( 4") Pavco</v>
          </cell>
          <cell r="C501" t="str">
            <v>ml</v>
          </cell>
          <cell r="D501">
            <v>15000</v>
          </cell>
        </row>
        <row r="502">
          <cell r="B502" t="str">
            <v>TUBO alcantarillado PVC   250MM  ( 10") Pavco</v>
          </cell>
          <cell r="C502" t="str">
            <v>ml</v>
          </cell>
          <cell r="D502">
            <v>55000</v>
          </cell>
        </row>
        <row r="503">
          <cell r="B503" t="str">
            <v>TUBO CONDUIT EMT 1"</v>
          </cell>
          <cell r="C503" t="str">
            <v>ml</v>
          </cell>
          <cell r="D503">
            <v>6500</v>
          </cell>
        </row>
        <row r="504">
          <cell r="B504" t="str">
            <v>TUBO CONDUIT EMT1/2"</v>
          </cell>
          <cell r="C504" t="str">
            <v>ml</v>
          </cell>
          <cell r="D504">
            <v>1500</v>
          </cell>
        </row>
        <row r="505">
          <cell r="B505" t="str">
            <v>TUBO CONDUIT GALVANIZADO PESADO 1" CON UNIÓN</v>
          </cell>
          <cell r="C505" t="str">
            <v>ml</v>
          </cell>
          <cell r="D505">
            <v>9500</v>
          </cell>
        </row>
        <row r="506">
          <cell r="B506" t="str">
            <v>TUBO CONDUIT PVC 1"  3m</v>
          </cell>
          <cell r="C506" t="str">
            <v>un</v>
          </cell>
          <cell r="D506">
            <v>5500</v>
          </cell>
        </row>
        <row r="507">
          <cell r="B507" t="str">
            <v>TUBO CONDUIT PVC 1/2" 3m</v>
          </cell>
          <cell r="C507" t="str">
            <v>un</v>
          </cell>
          <cell r="D507">
            <v>2500</v>
          </cell>
        </row>
        <row r="508">
          <cell r="B508" t="str">
            <v>TUBO CONDUIT PVC 3/4" 3m</v>
          </cell>
          <cell r="C508" t="str">
            <v>un</v>
          </cell>
          <cell r="D508">
            <v>3500</v>
          </cell>
        </row>
        <row r="509">
          <cell r="B509" t="str">
            <v>TUBO CUADRADO DE 1 1/2" x 1 1/2"</v>
          </cell>
          <cell r="C509" t="str">
            <v>un</v>
          </cell>
          <cell r="D509">
            <v>25000</v>
          </cell>
        </row>
        <row r="510">
          <cell r="B510" t="str">
            <v>TUBO CPVC 1/2" DE 3 M</v>
          </cell>
          <cell r="C510" t="str">
            <v>un</v>
          </cell>
          <cell r="D510">
            <v>9000</v>
          </cell>
        </row>
        <row r="511">
          <cell r="B511" t="str">
            <v>TUBO GALVANIZADO 2"  2.0mm</v>
          </cell>
          <cell r="C511" t="str">
            <v>ml</v>
          </cell>
          <cell r="D511">
            <v>18500</v>
          </cell>
        </row>
        <row r="512">
          <cell r="B512" t="str">
            <v>TUBO GALVANIZADO 3"  2.0mm</v>
          </cell>
          <cell r="C512" t="str">
            <v>ml</v>
          </cell>
          <cell r="D512">
            <v>60000</v>
          </cell>
        </row>
        <row r="513">
          <cell r="B513" t="str">
            <v xml:space="preserve">TUBO GALVANIZADO 3/4"  </v>
          </cell>
          <cell r="C513" t="str">
            <v>ml</v>
          </cell>
          <cell r="D513">
            <v>10500</v>
          </cell>
        </row>
        <row r="514">
          <cell r="B514" t="str">
            <v>TUBO NOVAFOR DE 4" PERFORADO</v>
          </cell>
          <cell r="C514" t="str">
            <v>ml</v>
          </cell>
          <cell r="D514">
            <v>14000</v>
          </cell>
        </row>
        <row r="515">
          <cell r="B515" t="str">
            <v>TUBO NOVAFORT 6"</v>
          </cell>
          <cell r="C515" t="str">
            <v>un</v>
          </cell>
          <cell r="D515">
            <v>32000</v>
          </cell>
        </row>
        <row r="516">
          <cell r="B516" t="str">
            <v>TUBO PRESIÓN /13.5 PVC  1/2" Pavco</v>
          </cell>
          <cell r="C516" t="str">
            <v>un</v>
          </cell>
          <cell r="D516">
            <v>10500</v>
          </cell>
        </row>
        <row r="517">
          <cell r="B517" t="str">
            <v>TUBO PRESIÓN /13.5 PVC  3/4" Pavco</v>
          </cell>
          <cell r="C517" t="str">
            <v>ml</v>
          </cell>
          <cell r="D517">
            <v>12000</v>
          </cell>
        </row>
        <row r="518">
          <cell r="B518" t="str">
            <v>TUBO PRESIÓN /21 PVC    1"</v>
          </cell>
          <cell r="C518" t="str">
            <v>ml</v>
          </cell>
          <cell r="D518">
            <v>5250</v>
          </cell>
        </row>
        <row r="519">
          <cell r="B519" t="str">
            <v>TUBO PRESIÓN /21 PVC    2" Pavco</v>
          </cell>
          <cell r="C519" t="str">
            <v>ml</v>
          </cell>
          <cell r="D519">
            <v>12500</v>
          </cell>
        </row>
        <row r="520">
          <cell r="B520" t="str">
            <v>TUBO PRESIÓN /21 PVC  1 1/2" Pavco</v>
          </cell>
          <cell r="C520" t="str">
            <v>ml</v>
          </cell>
          <cell r="D520">
            <v>9500</v>
          </cell>
        </row>
        <row r="521">
          <cell r="B521" t="str">
            <v>TUBO PRESIÓN /21 PVC  1 1/4" Pavco</v>
          </cell>
          <cell r="C521" t="str">
            <v>ml</v>
          </cell>
          <cell r="D521">
            <v>8500</v>
          </cell>
        </row>
        <row r="522">
          <cell r="B522" t="str">
            <v>TUBO PVC A.LL. 2" DE  6 MTS</v>
          </cell>
          <cell r="C522" t="str">
            <v>un</v>
          </cell>
          <cell r="D522">
            <v>25000</v>
          </cell>
        </row>
        <row r="523">
          <cell r="B523" t="str">
            <v>TUBO PVC A.LL. 3" DE  6 MTS</v>
          </cell>
          <cell r="C523" t="str">
            <v>un</v>
          </cell>
          <cell r="D523">
            <v>40500</v>
          </cell>
        </row>
        <row r="524">
          <cell r="B524" t="str">
            <v>TUBO PVC A.LL. 4" DE 6 MTS</v>
          </cell>
          <cell r="C524" t="str">
            <v>un</v>
          </cell>
          <cell r="D524">
            <v>65100</v>
          </cell>
        </row>
        <row r="525">
          <cell r="B525" t="str">
            <v>TUBO PVC SANITARIO 2" DE 6 MTS</v>
          </cell>
          <cell r="C525" t="str">
            <v>un</v>
          </cell>
          <cell r="D525">
            <v>40000</v>
          </cell>
        </row>
        <row r="526">
          <cell r="B526" t="str">
            <v>TUBO PVC SANITARIO 3" DE 6 MTS</v>
          </cell>
          <cell r="C526" t="str">
            <v>un</v>
          </cell>
          <cell r="D526">
            <v>55000</v>
          </cell>
        </row>
        <row r="527">
          <cell r="B527" t="str">
            <v>TUBO PVC SANITARIO 4" DE 6 MTS</v>
          </cell>
          <cell r="C527" t="str">
            <v>un</v>
          </cell>
          <cell r="D527">
            <v>80000</v>
          </cell>
        </row>
        <row r="528">
          <cell r="B528" t="str">
            <v>TUBOS PVC DB 1"</v>
          </cell>
          <cell r="C528" t="str">
            <v>ml</v>
          </cell>
          <cell r="D528">
            <v>8500</v>
          </cell>
        </row>
        <row r="529">
          <cell r="B529" t="str">
            <v xml:space="preserve">UNION  GALVANIZADA 2 1/2" </v>
          </cell>
          <cell r="C529" t="str">
            <v>un</v>
          </cell>
          <cell r="D529">
            <v>18000</v>
          </cell>
        </row>
        <row r="530">
          <cell r="B530" t="str">
            <v>UNIÓN alcantarillado PVC  110MM ( 4" ) Pavco</v>
          </cell>
          <cell r="C530" t="str">
            <v>un</v>
          </cell>
          <cell r="D530">
            <v>12000</v>
          </cell>
        </row>
        <row r="531">
          <cell r="B531" t="str">
            <v>UNIÓN alcantarillado PVC 160MM  ( 6") Pavco</v>
          </cell>
          <cell r="C531" t="str">
            <v>un</v>
          </cell>
          <cell r="D531">
            <v>17000</v>
          </cell>
        </row>
        <row r="532">
          <cell r="B532" t="str">
            <v>UNIÓN alcantarillado PVC 160MM  ( 8") Pavco</v>
          </cell>
          <cell r="C532" t="str">
            <v>un</v>
          </cell>
          <cell r="D532">
            <v>25000</v>
          </cell>
        </row>
        <row r="533">
          <cell r="B533" t="str">
            <v>UNIÓN alcantarillado PVC 250MM  ( 10") Pavco</v>
          </cell>
          <cell r="C533" t="str">
            <v>un</v>
          </cell>
          <cell r="D533">
            <v>45000</v>
          </cell>
        </row>
        <row r="534">
          <cell r="B534" t="str">
            <v>UNIÓN GALVANIZADA      3"</v>
          </cell>
          <cell r="C534" t="str">
            <v>un</v>
          </cell>
          <cell r="D534">
            <v>45000</v>
          </cell>
        </row>
        <row r="535">
          <cell r="B535" t="str">
            <v>UNION GALVANIZADA DE 1/2"</v>
          </cell>
          <cell r="C535" t="str">
            <v>un</v>
          </cell>
          <cell r="D535">
            <v>1500</v>
          </cell>
        </row>
        <row r="536">
          <cell r="B536" t="str">
            <v>UNION GALVANIZADA DE 4" SH 40</v>
          </cell>
          <cell r="C536" t="str">
            <v>un</v>
          </cell>
          <cell r="D536">
            <v>34800</v>
          </cell>
        </row>
        <row r="537">
          <cell r="B537" t="str">
            <v>UNIÓN SANITARIA  2" Pavco</v>
          </cell>
          <cell r="C537" t="str">
            <v>un</v>
          </cell>
          <cell r="D537">
            <v>12500</v>
          </cell>
        </row>
        <row r="538">
          <cell r="B538" t="str">
            <v>UNIÓN SANITARIA 4" Pavco</v>
          </cell>
          <cell r="C538" t="str">
            <v>un</v>
          </cell>
          <cell r="D538">
            <v>17500</v>
          </cell>
        </row>
        <row r="539">
          <cell r="B539" t="str">
            <v>UNIÓN SANITARIA 6" Pavco</v>
          </cell>
          <cell r="C539" t="str">
            <v>un</v>
          </cell>
          <cell r="D539">
            <v>22000</v>
          </cell>
        </row>
        <row r="540">
          <cell r="B540" t="str">
            <v>UNIVERSAL GALVANIZADA 3/4"</v>
          </cell>
          <cell r="C540" t="str">
            <v>un</v>
          </cell>
          <cell r="D540">
            <v>4000</v>
          </cell>
        </row>
        <row r="541">
          <cell r="B541" t="str">
            <v xml:space="preserve">VALVULA BETA COMPUERTA ELASTICA 4" </v>
          </cell>
          <cell r="C541" t="str">
            <v>un</v>
          </cell>
          <cell r="D541">
            <v>755000</v>
          </cell>
        </row>
        <row r="542">
          <cell r="B542" t="str">
            <v>VALVULA DE CHEQUE OPERACIÓN HORIZONTAL 4" EXT BRIDADO</v>
          </cell>
          <cell r="C542" t="str">
            <v>un</v>
          </cell>
          <cell r="D542">
            <v>650000</v>
          </cell>
        </row>
        <row r="543">
          <cell r="B543" t="str">
            <v>VALVULA DE CIERRE RAPIDO DE 4"</v>
          </cell>
          <cell r="C543" t="str">
            <v>un</v>
          </cell>
          <cell r="D543">
            <v>700000</v>
          </cell>
        </row>
        <row r="544">
          <cell r="B544" t="str">
            <v>VALVULA DE COMPUERTA  VASTAGO NO ASCENTE EXTREMO BRIDA</v>
          </cell>
          <cell r="C544" t="str">
            <v>un</v>
          </cell>
          <cell r="D544">
            <v>475000</v>
          </cell>
        </row>
        <row r="545">
          <cell r="B545" t="str">
            <v>VALVULA Descarga sanitario DO-01051300</v>
          </cell>
          <cell r="C545" t="str">
            <v>un</v>
          </cell>
          <cell r="D545">
            <v>115000</v>
          </cell>
        </row>
        <row r="546">
          <cell r="B546" t="str">
            <v>VARA DE CLAVO</v>
          </cell>
          <cell r="C546" t="str">
            <v>ml</v>
          </cell>
          <cell r="D546">
            <v>3500</v>
          </cell>
        </row>
        <row r="547">
          <cell r="B547" t="str">
            <v>VARILLA CORRUGADA DE 1/2" DE 12 MTS</v>
          </cell>
          <cell r="C547" t="str">
            <v>un</v>
          </cell>
          <cell r="D547">
            <v>19488</v>
          </cell>
        </row>
        <row r="548">
          <cell r="B548" t="str">
            <v>VARILLA CORRUGADA DE 1/2" DE 6 MTS</v>
          </cell>
          <cell r="C548" t="str">
            <v>un</v>
          </cell>
          <cell r="D548">
            <v>9300</v>
          </cell>
        </row>
        <row r="549">
          <cell r="B549" t="str">
            <v>VARILLA CORRUGADA DE 3/8" DE 12 MTS</v>
          </cell>
          <cell r="C549" t="str">
            <v>un</v>
          </cell>
          <cell r="D549">
            <v>10913.279999999999</v>
          </cell>
        </row>
        <row r="550">
          <cell r="B550" t="str">
            <v>VARILLA CORRUGADA DE 5/8" DE 12 MTS</v>
          </cell>
          <cell r="C550" t="str">
            <v>un</v>
          </cell>
          <cell r="D550">
            <v>30401.279999999999</v>
          </cell>
        </row>
        <row r="551">
          <cell r="B551" t="str">
            <v>VARILLA CUADRADA DE 1/2"</v>
          </cell>
          <cell r="C551" t="str">
            <v>ml</v>
          </cell>
          <cell r="D551">
            <v>3000</v>
          </cell>
        </row>
        <row r="552">
          <cell r="B552" t="str">
            <v>VARILLA CUADRADA DE 3/8"</v>
          </cell>
          <cell r="C552" t="str">
            <v>ml</v>
          </cell>
          <cell r="D552">
            <v>1800</v>
          </cell>
        </row>
        <row r="553">
          <cell r="B553" t="str">
            <v>VARILLA DE COBRE-COBRE Ø5/8" X 2.40 m</v>
          </cell>
          <cell r="C553" t="str">
            <v>un</v>
          </cell>
          <cell r="D553">
            <v>72000</v>
          </cell>
        </row>
        <row r="554">
          <cell r="B554" t="str">
            <v>VARILLA DE COBRE-COBRE Ø5/8" X 2.40 m COOPER WELL</v>
          </cell>
          <cell r="C554" t="str">
            <v>un</v>
          </cell>
          <cell r="D554">
            <v>125000</v>
          </cell>
        </row>
        <row r="555">
          <cell r="B555" t="str">
            <v>VARILLA EN ACERO DE 3/8"</v>
          </cell>
          <cell r="C555" t="str">
            <v>un</v>
          </cell>
          <cell r="D555">
            <v>11700</v>
          </cell>
        </row>
        <row r="556">
          <cell r="B556" t="str">
            <v>VARILLA EN ACERO DE 5/8"</v>
          </cell>
          <cell r="C556" t="str">
            <v>un</v>
          </cell>
          <cell r="D556">
            <v>32700</v>
          </cell>
        </row>
        <row r="557">
          <cell r="B557" t="str">
            <v>VARILLA LISA DE 1/2" DE 6 MTS</v>
          </cell>
          <cell r="C557" t="str">
            <v>un</v>
          </cell>
          <cell r="D557">
            <v>12152</v>
          </cell>
        </row>
        <row r="558">
          <cell r="B558" t="str">
            <v>VARILLA LISA DE 3/8" DE 6 MTS</v>
          </cell>
          <cell r="C558" t="str">
            <v>un</v>
          </cell>
          <cell r="D558">
            <v>6902</v>
          </cell>
        </row>
        <row r="559">
          <cell r="B559" t="str">
            <v>VIDRIO TEMPLADO DE 10 mm</v>
          </cell>
          <cell r="C559" t="str">
            <v>m2</v>
          </cell>
          <cell r="D559">
            <v>320000</v>
          </cell>
        </row>
        <row r="560">
          <cell r="B560" t="str">
            <v>VIDRIO DE 4 mm</v>
          </cell>
          <cell r="C560" t="str">
            <v>m2</v>
          </cell>
          <cell r="D560">
            <v>30000</v>
          </cell>
        </row>
        <row r="561">
          <cell r="B561" t="str">
            <v>VIDRIO TEMPLADO DE 8 mm</v>
          </cell>
          <cell r="C561" t="str">
            <v>m2</v>
          </cell>
          <cell r="D561">
            <v>250000</v>
          </cell>
        </row>
        <row r="562">
          <cell r="B562" t="str">
            <v>VINILTEX Pintuco</v>
          </cell>
          <cell r="C562" t="str">
            <v>gl</v>
          </cell>
          <cell r="D562">
            <v>55000</v>
          </cell>
        </row>
        <row r="563">
          <cell r="B563" t="str">
            <v>Wash Primer A Pintura</v>
          </cell>
          <cell r="C563" t="str">
            <v>gl</v>
          </cell>
          <cell r="D563">
            <v>98000</v>
          </cell>
        </row>
        <row r="564">
          <cell r="B564" t="str">
            <v>WASH PRIMER ANTICORROSIVO</v>
          </cell>
          <cell r="C564" t="str">
            <v>gl</v>
          </cell>
          <cell r="D564">
            <v>45000</v>
          </cell>
        </row>
        <row r="565">
          <cell r="B565" t="str">
            <v>Wash Primer B Catalizador</v>
          </cell>
          <cell r="C565" t="str">
            <v>gl</v>
          </cell>
          <cell r="D565">
            <v>92000</v>
          </cell>
        </row>
        <row r="566">
          <cell r="B566" t="str">
            <v>WASH PRIMER PINTURA</v>
          </cell>
          <cell r="C566" t="str">
            <v>gl</v>
          </cell>
          <cell r="D566">
            <v>60000</v>
          </cell>
        </row>
        <row r="567">
          <cell r="B567" t="str">
            <v>WIN Aluminio x 6 mts</v>
          </cell>
          <cell r="C567" t="str">
            <v>un</v>
          </cell>
          <cell r="D567">
            <v>14000</v>
          </cell>
        </row>
        <row r="568">
          <cell r="B568" t="str">
            <v>Xypes concentrado</v>
          </cell>
          <cell r="C568" t="str">
            <v>kg</v>
          </cell>
          <cell r="D568">
            <v>20900</v>
          </cell>
        </row>
        <row r="569">
          <cell r="B569" t="str">
            <v>Xypes Patch and Plug por 1.25 kg</v>
          </cell>
          <cell r="C569" t="str">
            <v>un</v>
          </cell>
          <cell r="D569">
            <v>19500</v>
          </cell>
        </row>
        <row r="570">
          <cell r="B570" t="str">
            <v>YEE SANITARIA 2"  Pavco</v>
          </cell>
          <cell r="C570" t="str">
            <v>un</v>
          </cell>
          <cell r="D570">
            <v>7500</v>
          </cell>
        </row>
        <row r="571">
          <cell r="B571" t="str">
            <v>YEE SANITARIA 4"  Pavco</v>
          </cell>
          <cell r="C571" t="str">
            <v>un</v>
          </cell>
          <cell r="D571">
            <v>18000</v>
          </cell>
        </row>
        <row r="572">
          <cell r="B572" t="str">
            <v>YESO CORRIENTE VENCEDOR</v>
          </cell>
          <cell r="C572" t="str">
            <v>bt</v>
          </cell>
          <cell r="D572">
            <v>15000</v>
          </cell>
        </row>
        <row r="573">
          <cell r="B573" t="str">
            <v>ZÓCALO Baldosa grano de marmol 30x7 Fondo blanco</v>
          </cell>
          <cell r="C573" t="str">
            <v>ml</v>
          </cell>
          <cell r="D573">
            <v>12500</v>
          </cell>
        </row>
        <row r="574">
          <cell r="B574" t="str">
            <v>ZÓCALO en ceramica pompei color coral  30*7</v>
          </cell>
          <cell r="C574" t="str">
            <v>ml</v>
          </cell>
          <cell r="D574">
            <v>7000</v>
          </cell>
        </row>
      </sheetData>
      <sheetData sheetId="3">
        <row r="2">
          <cell r="B2">
            <v>0</v>
          </cell>
          <cell r="C2" t="str">
            <v xml:space="preserve"> </v>
          </cell>
        </row>
        <row r="3">
          <cell r="B3" t="str">
            <v>ANDAMIO TUBULAR</v>
          </cell>
          <cell r="C3" t="str">
            <v>dd</v>
          </cell>
          <cell r="D3">
            <v>500</v>
          </cell>
        </row>
        <row r="4">
          <cell r="B4" t="str">
            <v>ALLANADORA GASOLINA HELICOPTERO</v>
          </cell>
          <cell r="C4" t="str">
            <v>dd</v>
          </cell>
          <cell r="D4">
            <v>55000</v>
          </cell>
        </row>
        <row r="5">
          <cell r="B5" t="str">
            <v>BAÑOS PORTATILES</v>
          </cell>
          <cell r="C5" t="str">
            <v>Mes</v>
          </cell>
          <cell r="D5">
            <v>525000</v>
          </cell>
        </row>
        <row r="6">
          <cell r="B6" t="str">
            <v xml:space="preserve">BOMBAS </v>
          </cell>
          <cell r="C6" t="str">
            <v>dd</v>
          </cell>
          <cell r="D6">
            <v>40000</v>
          </cell>
        </row>
        <row r="7">
          <cell r="B7" t="str">
            <v>COMPRESOR DE DOS MARTILLOS</v>
          </cell>
          <cell r="C7" t="str">
            <v>dd</v>
          </cell>
          <cell r="D7">
            <v>145000</v>
          </cell>
        </row>
        <row r="8">
          <cell r="B8" t="str">
            <v>CRUCETAS, PARALES Y CERCHAS</v>
          </cell>
          <cell r="C8" t="str">
            <v>Mes</v>
          </cell>
          <cell r="D8">
            <v>4500</v>
          </cell>
        </row>
        <row r="9">
          <cell r="B9" t="str">
            <v>EQUIPO BÁSICO ( Construcción )</v>
          </cell>
          <cell r="C9" t="str">
            <v>dd</v>
          </cell>
          <cell r="D9">
            <v>1000</v>
          </cell>
        </row>
        <row r="10">
          <cell r="B10" t="str">
            <v>EQUIPO BÁSICO ( Herramienta menor )</v>
          </cell>
          <cell r="C10" t="str">
            <v>dd</v>
          </cell>
          <cell r="D10">
            <v>1000</v>
          </cell>
        </row>
        <row r="11">
          <cell r="B11" t="str">
            <v>EQUIPO DE CARPINTERIA</v>
          </cell>
          <cell r="C11" t="str">
            <v>dd</v>
          </cell>
          <cell r="D11">
            <v>25000</v>
          </cell>
        </row>
        <row r="12">
          <cell r="B12" t="str">
            <v>EQUIPO DE ORNAMENTACION</v>
          </cell>
          <cell r="C12" t="str">
            <v>dd</v>
          </cell>
          <cell r="D12">
            <v>65000</v>
          </cell>
        </row>
        <row r="13">
          <cell r="B13" t="str">
            <v>EQUIPO SOLDADURA</v>
          </cell>
          <cell r="C13" t="str">
            <v>dd</v>
          </cell>
          <cell r="D13">
            <v>30000</v>
          </cell>
        </row>
        <row r="14">
          <cell r="B14" t="str">
            <v>EQUIPO TOPOGRAFICO</v>
          </cell>
          <cell r="C14" t="str">
            <v>dd</v>
          </cell>
          <cell r="D14">
            <v>250000</v>
          </cell>
        </row>
        <row r="15">
          <cell r="B15" t="str">
            <v>FORMALETA CANAL EN LAMINA</v>
          </cell>
          <cell r="C15" t="str">
            <v>dd</v>
          </cell>
          <cell r="D15">
            <v>5000</v>
          </cell>
        </row>
        <row r="16">
          <cell r="B16" t="str">
            <v>FORMALETA DE ENTREPISO POR M2</v>
          </cell>
          <cell r="C16" t="str">
            <v>Mes</v>
          </cell>
          <cell r="D16">
            <v>6500</v>
          </cell>
        </row>
        <row r="17">
          <cell r="B17" t="str">
            <v>FORK CLAMP</v>
          </cell>
          <cell r="C17" t="str">
            <v>dd</v>
          </cell>
          <cell r="D17">
            <v>90</v>
          </cell>
        </row>
        <row r="18">
          <cell r="B18" t="str">
            <v>LABORATORISTAS</v>
          </cell>
          <cell r="C18" t="str">
            <v>dd</v>
          </cell>
          <cell r="D18">
            <v>250000</v>
          </cell>
        </row>
        <row r="19">
          <cell r="B19" t="str">
            <v>GUADAÑA</v>
          </cell>
          <cell r="C19" t="str">
            <v>dd</v>
          </cell>
          <cell r="D19">
            <v>15000</v>
          </cell>
        </row>
        <row r="20">
          <cell r="B20" t="str">
            <v>ENSAYO PROCTOR MODIFICADO</v>
          </cell>
          <cell r="C20" t="str">
            <v>un</v>
          </cell>
          <cell r="D20">
            <v>95000</v>
          </cell>
        </row>
        <row r="21">
          <cell r="B21" t="str">
            <v>MEZCLADORA CONCRETO</v>
          </cell>
          <cell r="C21" t="str">
            <v>dd</v>
          </cell>
          <cell r="D21">
            <v>35000</v>
          </cell>
        </row>
        <row r="22">
          <cell r="B22" t="str">
            <v>MINICARGADOR BOBCAT 753</v>
          </cell>
          <cell r="C22" t="str">
            <v>hr</v>
          </cell>
          <cell r="D22">
            <v>60000</v>
          </cell>
        </row>
        <row r="23">
          <cell r="B23" t="str">
            <v>MORDAZA METÁLICA</v>
          </cell>
          <cell r="C23" t="str">
            <v>dd</v>
          </cell>
          <cell r="D23">
            <v>150</v>
          </cell>
        </row>
        <row r="24">
          <cell r="B24" t="str">
            <v>EQUIPOS LABORATORIOS</v>
          </cell>
          <cell r="C24" t="str">
            <v>dd</v>
          </cell>
          <cell r="D24">
            <v>80000</v>
          </cell>
        </row>
        <row r="25">
          <cell r="B25" t="str">
            <v>PARAL CORIENTE 2 a 3.50 m</v>
          </cell>
          <cell r="C25" t="str">
            <v>dd</v>
          </cell>
          <cell r="D25">
            <v>100</v>
          </cell>
        </row>
        <row r="26">
          <cell r="B26" t="str">
            <v>PISTOLA PARA EPOXICO</v>
          </cell>
          <cell r="C26" t="str">
            <v>dd</v>
          </cell>
          <cell r="D26">
            <v>7500</v>
          </cell>
        </row>
        <row r="27">
          <cell r="B27" t="str">
            <v>ENSAYO DENSIDAD DEL TERRENO</v>
          </cell>
          <cell r="C27" t="str">
            <v>un</v>
          </cell>
          <cell r="D27">
            <v>50000</v>
          </cell>
        </row>
        <row r="28">
          <cell r="B28" t="str">
            <v>PULIDORA</v>
          </cell>
          <cell r="C28" t="str">
            <v>dd</v>
          </cell>
          <cell r="D28">
            <v>25000</v>
          </cell>
        </row>
        <row r="29">
          <cell r="B29" t="str">
            <v>RANA</v>
          </cell>
          <cell r="C29" t="str">
            <v>dd</v>
          </cell>
          <cell r="D29">
            <v>30000</v>
          </cell>
        </row>
        <row r="30">
          <cell r="B30" t="str">
            <v>RETROEXCAVADORA + combustible+operario</v>
          </cell>
          <cell r="C30" t="str">
            <v>hr</v>
          </cell>
          <cell r="D30">
            <v>125000</v>
          </cell>
        </row>
        <row r="31">
          <cell r="B31" t="str">
            <v>SOPLETE</v>
          </cell>
          <cell r="C31" t="str">
            <v>dd</v>
          </cell>
          <cell r="D31">
            <v>15000</v>
          </cell>
        </row>
        <row r="32">
          <cell r="B32" t="str">
            <v>TALADRO</v>
          </cell>
          <cell r="C32" t="str">
            <v>dd</v>
          </cell>
          <cell r="D32">
            <v>15000</v>
          </cell>
        </row>
        <row r="33">
          <cell r="B33" t="str">
            <v>VIBRADOR A GASOLINA</v>
          </cell>
          <cell r="C33" t="str">
            <v>dd</v>
          </cell>
          <cell r="D33">
            <v>30000</v>
          </cell>
        </row>
        <row r="34">
          <cell r="B34" t="str">
            <v>EQUIPO DE EXCAVACION Y HORMIGADO PILOTES(Combustible+operario+Transporte)</v>
          </cell>
          <cell r="C34" t="str">
            <v>hr</v>
          </cell>
          <cell r="D34">
            <v>650000</v>
          </cell>
        </row>
        <row r="35">
          <cell r="B35" t="str">
            <v>VIBROCOMPACTADOR</v>
          </cell>
          <cell r="C35" t="str">
            <v>dd</v>
          </cell>
          <cell r="D35">
            <v>40000</v>
          </cell>
        </row>
        <row r="36">
          <cell r="B36" t="str">
            <v>HIDROLAVADORA</v>
          </cell>
          <cell r="C36" t="str">
            <v>dd</v>
          </cell>
          <cell r="D36">
            <v>25000</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sheetName val="AASHTO"/>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
      <sheetName val="MATERIAL"/>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s>
    <sheetDataSet>
      <sheetData sheetId="0"/>
      <sheetData sheetId="1" refreshError="1">
        <row r="7">
          <cell r="A7" t="str">
            <v>Acero A-36 para estructura metalica</v>
          </cell>
        </row>
        <row r="8">
          <cell r="A8" t="str">
            <v>Acero A-37</v>
          </cell>
        </row>
        <row r="9">
          <cell r="A9" t="str">
            <v>Acero A-40</v>
          </cell>
        </row>
        <row r="10">
          <cell r="A10" t="str">
            <v>Acero PDR-60</v>
          </cell>
        </row>
        <row r="11">
          <cell r="A11" t="str">
            <v>Adoquin e=7cm (en obra)</v>
          </cell>
        </row>
        <row r="12">
          <cell r="A12" t="str">
            <v>Adoquin grama 10X20X6 (en obra)</v>
          </cell>
        </row>
        <row r="13">
          <cell r="A13" t="str">
            <v>Adoquin color 10X20X6  (en obra)</v>
          </cell>
        </row>
        <row r="14">
          <cell r="A14" t="str">
            <v>Agregado para concreto hidraulico</v>
          </cell>
        </row>
        <row r="15">
          <cell r="A15" t="str">
            <v>Agregado para tratamiento superf. Doble</v>
          </cell>
        </row>
        <row r="16">
          <cell r="A16" t="str">
            <v>Agregado para tratamiento superf. Simple</v>
          </cell>
        </row>
        <row r="17">
          <cell r="A17" t="str">
            <v>Agregado petreo para mezclas asfálticas</v>
          </cell>
        </row>
        <row r="18">
          <cell r="A18" t="str">
            <v>Agregado petreo para triturar (crudo)</v>
          </cell>
        </row>
        <row r="19">
          <cell r="A19" t="str">
            <v>Agregados seleccionados (tamaño máximo 1") (bandas sonoras reduce velocidad)</v>
          </cell>
        </row>
        <row r="20">
          <cell r="A20" t="str">
            <v>Agregado tipo LA1 (lechadas)</v>
          </cell>
        </row>
        <row r="21">
          <cell r="A21" t="str">
            <v>Agregado tipo LA2 (lechadas)</v>
          </cell>
        </row>
        <row r="22">
          <cell r="A22" t="str">
            <v>Agregado tipo LA3 (lechadas)</v>
          </cell>
        </row>
        <row r="23">
          <cell r="A23" t="str">
            <v>Agregado tipo LA4 (lechadas)</v>
          </cell>
        </row>
        <row r="24">
          <cell r="A24" t="str">
            <v>Agua</v>
          </cell>
        </row>
        <row r="25">
          <cell r="A25" t="str">
            <v>Alambre de pua calibre 12 (340 m)</v>
          </cell>
        </row>
        <row r="26">
          <cell r="A26" t="str">
            <v>Alambre galvanizado No. 12</v>
          </cell>
        </row>
        <row r="27">
          <cell r="A27" t="str">
            <v>Alambre negro para amarre</v>
          </cell>
        </row>
        <row r="28">
          <cell r="A28" t="str">
            <v>Almohadillas de neopreno dureza 60 (35cm*45cm*5cm con 2 laminas de 3mm)</v>
          </cell>
        </row>
        <row r="29">
          <cell r="A29" t="str">
            <v>Amortiguadores</v>
          </cell>
        </row>
        <row r="30">
          <cell r="A30" t="str">
            <v>Aditivo (Retardante plastificante redutor de fraguado) (sikament 320)</v>
          </cell>
        </row>
        <row r="31">
          <cell r="A31" t="str">
            <v>Aditivo (Acelerante plastificante para concretos (plastocrete 169 HE)</v>
          </cell>
        </row>
        <row r="32">
          <cell r="A32" t="str">
            <v>Anfo</v>
          </cell>
        </row>
        <row r="33">
          <cell r="A33" t="str">
            <v>Angulo de 1-1/2" x 1/4" (cerramiento en malla)</v>
          </cell>
        </row>
        <row r="34">
          <cell r="A34" t="str">
            <v>Antisol blanco (presentacion 20 kg)</v>
          </cell>
        </row>
        <row r="35">
          <cell r="A35" t="str">
            <v>Arbol de 1.2 m</v>
          </cell>
        </row>
        <row r="36">
          <cell r="A36" t="str">
            <v>Arbol de 0.6 m</v>
          </cell>
        </row>
        <row r="37">
          <cell r="A37" t="str">
            <v>Arena de sello (fina)</v>
          </cell>
        </row>
        <row r="38">
          <cell r="A38" t="str">
            <v>Arena de soporte (media)</v>
          </cell>
        </row>
        <row r="39">
          <cell r="A39" t="str">
            <v>Arena de trituracion (sellos de arena-afalto)</v>
          </cell>
        </row>
        <row r="40">
          <cell r="A40" t="str">
            <v>Arena lavada</v>
          </cell>
        </row>
        <row r="41">
          <cell r="A41" t="str">
            <v>Asfalto AP 190 (BREA)</v>
          </cell>
        </row>
        <row r="42">
          <cell r="A42" t="str">
            <v>Asfalto liquido RC 250</v>
          </cell>
        </row>
        <row r="43">
          <cell r="A43" t="str">
            <v>Barras de transferencia de carga</v>
          </cell>
        </row>
        <row r="44">
          <cell r="A44" t="str">
            <v>Barras de unión de 1/2"</v>
          </cell>
        </row>
        <row r="45">
          <cell r="A45" t="str">
            <v>Bentonita</v>
          </cell>
        </row>
        <row r="46">
          <cell r="A46" t="str">
            <v>Biomanto</v>
          </cell>
        </row>
        <row r="47">
          <cell r="A47" t="str">
            <v>Bolsacreto de 1m3</v>
          </cell>
        </row>
        <row r="48">
          <cell r="A48" t="str">
            <v>Cal</v>
          </cell>
        </row>
        <row r="49">
          <cell r="A49" t="str">
            <v>Cable de 1/2" (para anclajes)</v>
          </cell>
        </row>
        <row r="50">
          <cell r="A50" t="str">
            <v>Camisa metálica en acero A-37</v>
          </cell>
        </row>
        <row r="51">
          <cell r="A51" t="str">
            <v>Camisas y Formaleta en Concreto</v>
          </cell>
        </row>
        <row r="52">
          <cell r="A52" t="str">
            <v>Captafaro</v>
          </cell>
        </row>
        <row r="53">
          <cell r="A53" t="str">
            <v>Cemento Asfaltico 60-70</v>
          </cell>
        </row>
        <row r="54">
          <cell r="A54" t="str">
            <v>Cemento Asfaltico 80-100</v>
          </cell>
        </row>
        <row r="55">
          <cell r="A55" t="str">
            <v>Cemento asfaltico modificado con polimeros tipo I</v>
          </cell>
        </row>
        <row r="56">
          <cell r="A56" t="str">
            <v>Cemento asfaltico modificado con polimeros tipo II</v>
          </cell>
        </row>
        <row r="57">
          <cell r="A57" t="str">
            <v>Cemento asfaltico modificado con polimeros tipo III</v>
          </cell>
        </row>
        <row r="58">
          <cell r="A58" t="str">
            <v>Cemento asfaltico modificado con polimeros tipo IV</v>
          </cell>
        </row>
        <row r="59">
          <cell r="A59" t="str">
            <v>Cemento gris</v>
          </cell>
        </row>
        <row r="60">
          <cell r="A60" t="str">
            <v>Cespedones</v>
          </cell>
        </row>
        <row r="61">
          <cell r="A61" t="str">
            <v>Cicatrizante (para remoción de especies vegetales)</v>
          </cell>
        </row>
        <row r="62">
          <cell r="A62" t="str">
            <v>Cintilla de poliuretano (sikarod)</v>
          </cell>
        </row>
        <row r="63">
          <cell r="A63" t="str">
            <v>Cinta Sika PVC 0,22</v>
          </cell>
        </row>
        <row r="64">
          <cell r="A64" t="str">
            <v>Concreto clase A</v>
          </cell>
        </row>
        <row r="65">
          <cell r="A65" t="str">
            <v>Concreto clase B</v>
          </cell>
        </row>
        <row r="66">
          <cell r="A66" t="str">
            <v>Concreto clase  C</v>
          </cell>
        </row>
        <row r="67">
          <cell r="A67" t="str">
            <v>Concreto clase D (tremie)</v>
          </cell>
        </row>
        <row r="68">
          <cell r="A68" t="str">
            <v>Concreto hidraulico para pavimento MR-43</v>
          </cell>
        </row>
        <row r="69">
          <cell r="A69" t="str">
            <v>Concreto hidraulico para pavimento MR-43 (FastracK)(acelerado a 24 horas)</v>
          </cell>
        </row>
        <row r="70">
          <cell r="A70" t="str">
            <v>Cordón detonante</v>
          </cell>
        </row>
        <row r="71">
          <cell r="A71" t="str">
            <v>Costal de fibra o fique</v>
          </cell>
        </row>
        <row r="72">
          <cell r="A72" t="str">
            <v>Cuñas para el tensionamiento</v>
          </cell>
        </row>
        <row r="73">
          <cell r="A73" t="str">
            <v>Derechos de explotación y o disposición de materiales</v>
          </cell>
        </row>
        <row r="74">
          <cell r="A74" t="str">
            <v xml:space="preserve">Disposición de material de derrumbe </v>
          </cell>
        </row>
        <row r="75">
          <cell r="A75" t="str">
            <v>Disolvente para pintura (especificar el tipo de disolvente que está utilizando) thiner</v>
          </cell>
        </row>
        <row r="76">
          <cell r="A76" t="str">
            <v>Disolvente para pintura (especificar el tipo de disolvente que está utilizando) varsol</v>
          </cell>
        </row>
        <row r="77">
          <cell r="A77" t="str">
            <v>Ductos para tensionimiento</v>
          </cell>
        </row>
        <row r="78">
          <cell r="A78" t="str">
            <v>Emulsión CRM</v>
          </cell>
        </row>
        <row r="79">
          <cell r="A79" t="str">
            <v>Emulsión modificada con polimeros CRMm</v>
          </cell>
        </row>
        <row r="80">
          <cell r="A80" t="str">
            <v>Emulsión CRL-0</v>
          </cell>
        </row>
        <row r="81">
          <cell r="A81" t="str">
            <v>Emulsión CRL-1</v>
          </cell>
        </row>
        <row r="82">
          <cell r="A82" t="str">
            <v>Emulsión CRL-1h</v>
          </cell>
        </row>
        <row r="83">
          <cell r="A83" t="str">
            <v>Emulsión CRL-1hm</v>
          </cell>
        </row>
        <row r="84">
          <cell r="A84" t="str">
            <v>Emulsión CRR-1</v>
          </cell>
        </row>
        <row r="85">
          <cell r="A85" t="str">
            <v>Emulsión CRR-2</v>
          </cell>
        </row>
        <row r="86">
          <cell r="A86" t="str">
            <v>Emulsión CRR-1m</v>
          </cell>
        </row>
        <row r="87">
          <cell r="A87" t="str">
            <v>Emulsión CRR-2m</v>
          </cell>
        </row>
        <row r="88">
          <cell r="A88" t="str">
            <v>Esferas reflectivas</v>
          </cell>
        </row>
        <row r="89">
          <cell r="A89" t="str">
            <v>Estacas, Pintura, Tachuelas, Hilo (localización de estructuras y carreteras)</v>
          </cell>
        </row>
        <row r="90">
          <cell r="A90" t="str">
            <v>Explosivos  75% (INDUGEL)</v>
          </cell>
        </row>
        <row r="91">
          <cell r="A91" t="str">
            <v>Formaleta (gaviones, juntas de bordillos, juntas de cunetas, muros, concretos clase D,E, F y G)</v>
          </cell>
        </row>
        <row r="92">
          <cell r="A92" t="str">
            <v>Formaleta concreto clase A,B y C</v>
          </cell>
        </row>
        <row r="93">
          <cell r="A93" t="str">
            <v>Formaleta para baranda de concreto</v>
          </cell>
        </row>
        <row r="94">
          <cell r="A94" t="str">
            <v>Formaleta para muros</v>
          </cell>
        </row>
        <row r="95">
          <cell r="A95" t="str">
            <v>Formaleta, platina y accesorios (escamas en concreto)</v>
          </cell>
        </row>
        <row r="96">
          <cell r="A96" t="str">
            <v>Fulminantes</v>
          </cell>
        </row>
        <row r="97">
          <cell r="A97" t="str">
            <v>Fundente</v>
          </cell>
        </row>
        <row r="98">
          <cell r="A98" t="str">
            <v>Gas propano</v>
          </cell>
        </row>
        <row r="99">
          <cell r="A99" t="str">
            <v>Geoterxtil T-2400 o similar (provedores Lafayet, Tensar, Omnes u otros)</v>
          </cell>
        </row>
        <row r="100">
          <cell r="A100" t="str">
            <v>Geotextil NT-2500 o similar (provedores, Tensar, Omnes u otros)</v>
          </cell>
        </row>
        <row r="101">
          <cell r="A101" t="str">
            <v>Geotextil NT REPAV 450 o similar (provedores Lafayet, Tensar, Omnes u otros)</v>
          </cell>
        </row>
        <row r="102">
          <cell r="A102" t="str">
            <v>Geotextil T-2100 o similar (provedores Lafayet, Tensar, Omnes u otros)</v>
          </cell>
        </row>
        <row r="103">
          <cell r="A103" t="str">
            <v>Grapas</v>
          </cell>
        </row>
        <row r="104">
          <cell r="A104" t="str">
            <v>Lechada para ductos (tensionamiento)</v>
          </cell>
        </row>
        <row r="105">
          <cell r="A105" t="str">
            <v>Limpiador 1/4 de galón (anclajes)</v>
          </cell>
        </row>
        <row r="106">
          <cell r="A106" t="str">
            <v>Listón en guadua para empradizar</v>
          </cell>
        </row>
        <row r="107">
          <cell r="A107" t="str">
            <v>Manguera de polietileno de 3"</v>
          </cell>
        </row>
        <row r="108">
          <cell r="A108" t="str">
            <v>Malla para gaviones (2M3)</v>
          </cell>
        </row>
        <row r="109">
          <cell r="A109" t="str">
            <v>Malla eslabonada, calibre 10, 6 ojos</v>
          </cell>
        </row>
        <row r="110">
          <cell r="A110" t="str">
            <v>Material de afirmado</v>
          </cell>
        </row>
        <row r="111">
          <cell r="A111" t="str">
            <v>Material de afirmado de la zona</v>
          </cell>
        </row>
        <row r="112">
          <cell r="A112" t="str">
            <v>Material de base</v>
          </cell>
        </row>
        <row r="113">
          <cell r="A113" t="str">
            <v>Material de la zona (para estabilizar bases)</v>
          </cell>
        </row>
        <row r="114">
          <cell r="A114" t="str">
            <v>Material de base (gradación 1)</v>
          </cell>
        </row>
        <row r="115">
          <cell r="A115" t="str">
            <v>Material de base (gradación 2)</v>
          </cell>
        </row>
        <row r="116">
          <cell r="A116" t="str">
            <v>Material de base (gradación 3)</v>
          </cell>
        </row>
        <row r="117">
          <cell r="A117" t="str">
            <v>Material para pedraplén</v>
          </cell>
        </row>
        <row r="118">
          <cell r="A118" t="str">
            <v>Material de Sub- Base para bacheo</v>
          </cell>
        </row>
        <row r="119">
          <cell r="A119" t="str">
            <v>Material de Sub- Base CBR=20%</v>
          </cell>
        </row>
        <row r="120">
          <cell r="A120" t="str">
            <v>Material de Sub- Base CBR=30%</v>
          </cell>
        </row>
        <row r="121">
          <cell r="A121" t="str">
            <v>Material de Sub- Base CBR=40%</v>
          </cell>
        </row>
        <row r="122">
          <cell r="A122" t="str">
            <v>Material seleccionado del Relleno</v>
          </cell>
        </row>
        <row r="123">
          <cell r="A123" t="str">
            <v>Material drenante (3")</v>
          </cell>
        </row>
        <row r="124">
          <cell r="A124" t="str">
            <v>Material filtrante (6")</v>
          </cell>
        </row>
        <row r="125">
          <cell r="A125" t="str">
            <v>Mecha Lenta</v>
          </cell>
        </row>
        <row r="126">
          <cell r="A126" t="str">
            <v>Mezcla abierta en caliente MAC-1</v>
          </cell>
        </row>
        <row r="127">
          <cell r="A127" t="str">
            <v>Mezcla abierta en caliente MAC-2</v>
          </cell>
        </row>
        <row r="128">
          <cell r="A128" t="str">
            <v>Mezcla abierta en caliente MAC-3</v>
          </cell>
        </row>
        <row r="129">
          <cell r="A129" t="str">
            <v>mezcla abierta en frio MAF-1</v>
          </cell>
        </row>
        <row r="130">
          <cell r="A130" t="str">
            <v>mezcla abierta en frio MAF-2</v>
          </cell>
        </row>
        <row r="131">
          <cell r="A131" t="str">
            <v>mezcla abierta en frio MAF-3</v>
          </cell>
        </row>
        <row r="132">
          <cell r="A132" t="str">
            <v>Mezcla densa en caliente MDC-0</v>
          </cell>
        </row>
        <row r="133">
          <cell r="A133" t="str">
            <v>Mezcla densa en caliente MDC-1</v>
          </cell>
        </row>
        <row r="134">
          <cell r="A134" t="str">
            <v>Mezcla densa en caliente MDC-2</v>
          </cell>
        </row>
        <row r="135">
          <cell r="A135" t="str">
            <v>Mezcla densa en caliente MDC-3</v>
          </cell>
        </row>
        <row r="136">
          <cell r="A136" t="str">
            <v>Mezcla densa en frio MDF-1</v>
          </cell>
        </row>
        <row r="137">
          <cell r="A137" t="str">
            <v>Mezcla densa en frio MDF-2</v>
          </cell>
        </row>
        <row r="138">
          <cell r="A138" t="str">
            <v>Mezcla densa en frio MDF-3</v>
          </cell>
        </row>
        <row r="139">
          <cell r="A139" t="str">
            <v>Mezcla discontinua en caliente M-1</v>
          </cell>
        </row>
        <row r="140">
          <cell r="A140" t="str">
            <v>Mezcla discontinua en caliente M-2</v>
          </cell>
        </row>
        <row r="141">
          <cell r="A141" t="str">
            <v>Mezcla discontinua en caliente F-1</v>
          </cell>
        </row>
        <row r="142">
          <cell r="A142" t="str">
            <v>Mezcla discontinua en caliente F-2</v>
          </cell>
        </row>
        <row r="143">
          <cell r="A143" t="str">
            <v>Nutrientes (para remoción de especies vegetales) (dap, triple 15 o similar) (item 201.9)</v>
          </cell>
        </row>
        <row r="144">
          <cell r="A144" t="str">
            <v>Obra falsa concreto clase A, B Y C (puntal de 3m metálico)</v>
          </cell>
        </row>
        <row r="145">
          <cell r="A145" t="str">
            <v>Oxigeno industrial</v>
          </cell>
        </row>
        <row r="146">
          <cell r="A146" t="str">
            <v>Paral en madera rolliza de 3" (tablestacados)</v>
          </cell>
        </row>
        <row r="147">
          <cell r="A147" t="str">
            <v>Paral en madera rolliza de 6" y 5m de longitud (tablestacados)</v>
          </cell>
        </row>
        <row r="148">
          <cell r="A148" t="str">
            <v>Paral en madera rolliza de 5" y 4,5m de longitud (tablestacados)</v>
          </cell>
        </row>
        <row r="149">
          <cell r="A149" t="str">
            <v>Paral en madera rolliza de 6" y 8m de longitud (tablestacados)</v>
          </cell>
        </row>
        <row r="150">
          <cell r="A150" t="str">
            <v>Pegante epóxico</v>
          </cell>
        </row>
        <row r="151">
          <cell r="A151" t="str">
            <v>Piedra para concreto ciclópeo (rajón o canto rodado)</v>
          </cell>
        </row>
        <row r="152">
          <cell r="A152" t="str">
            <v>Piedra para gavión</v>
          </cell>
        </row>
        <row r="153">
          <cell r="A153" t="str">
            <v>Pintura acrilica pura para tráfico</v>
          </cell>
        </row>
        <row r="154">
          <cell r="A154" t="str">
            <v>Pintura anticorrosiva</v>
          </cell>
        </row>
        <row r="155">
          <cell r="A155" t="str">
            <v xml:space="preserve">Pintura acrilica, esmalte o similar </v>
          </cell>
        </row>
        <row r="156">
          <cell r="A156" t="str">
            <v>Pilote en madera barbosco de 15*15</v>
          </cell>
        </row>
        <row r="157">
          <cell r="A157" t="str">
            <v>Platina de 1" x 1/4" (cerramiento en malla)</v>
          </cell>
        </row>
        <row r="158">
          <cell r="A158" t="str">
            <v xml:space="preserve">Poste de madera para cercas </v>
          </cell>
        </row>
        <row r="159">
          <cell r="A159" t="str">
            <v>Poste kilometraje</v>
          </cell>
        </row>
        <row r="160">
          <cell r="A160" t="str">
            <v>Poste en angulo de 2*2*1/4 de 3,5m para señal</v>
          </cell>
        </row>
        <row r="161">
          <cell r="A161" t="str">
            <v>Postes de concreto para cercas</v>
          </cell>
        </row>
        <row r="162">
          <cell r="A162" t="str">
            <v>Postes para defensa metálica (1,80m)</v>
          </cell>
        </row>
        <row r="163">
          <cell r="A163" t="str">
            <v>Quimico estabilizante (PROBASE)</v>
          </cell>
        </row>
        <row r="164">
          <cell r="A164" t="str">
            <v xml:space="preserve">Resina termoplastica </v>
          </cell>
        </row>
        <row r="165">
          <cell r="A165" t="str">
            <v>Salida en PVC D=2"</v>
          </cell>
        </row>
        <row r="166">
          <cell r="A166" t="str">
            <v>Sección final de defensa metálica</v>
          </cell>
        </row>
        <row r="167">
          <cell r="A167" t="str">
            <v>Sello de silicona o sellador autonivelante</v>
          </cell>
        </row>
        <row r="168">
          <cell r="A168" t="str">
            <v>Semillas para empradizar</v>
          </cell>
        </row>
        <row r="169">
          <cell r="A169" t="str">
            <v xml:space="preserve">Señal (grupo 2). Tablero en lámina galvanizado de 1,2m*0,4m, calibre 16, reflectivo tipo 1. </v>
          </cell>
        </row>
        <row r="170">
          <cell r="A170" t="str">
            <v>Señal (grupo 1). Tablero en lámina galvanizada de 75cm*75cm, calibre 16, reflectivo tipo 1</v>
          </cell>
        </row>
        <row r="171">
          <cell r="A171" t="str">
            <v xml:space="preserve">Señal (grupo 5). Tablero en lámina galvanizado de 0,90m*1,13m, calibre 16, reflectivo tipo 1. </v>
          </cell>
        </row>
        <row r="172">
          <cell r="A172" t="str">
            <v>Señal (grupo 4). Tablero en lámina galvanizado de 60cm*75cm, calibre 16, reflectivo tipo 1. (delineador de curva horizontal)</v>
          </cell>
        </row>
        <row r="173">
          <cell r="A173" t="str">
            <v xml:space="preserve">Señal (grupo 3 ferrocarril) (SP-54). Tablero en lámina galvanizado de 2,4m*0,3m, calibre 16, reflectivo tipo 1. </v>
          </cell>
        </row>
        <row r="174">
          <cell r="A174" t="str">
            <v>Soldadura 6013 de 1/8</v>
          </cell>
        </row>
        <row r="175">
          <cell r="A175" t="str">
            <v>Soldadura en PVC 1/8 de galón (anclajes)</v>
          </cell>
        </row>
        <row r="176">
          <cell r="A176" t="str">
            <v>Soldadura 7018</v>
          </cell>
        </row>
        <row r="177">
          <cell r="A177" t="str">
            <v>Soldadura L-70</v>
          </cell>
        </row>
        <row r="178">
          <cell r="A178" t="str">
            <v>Superplastificante Sikament</v>
          </cell>
        </row>
        <row r="179">
          <cell r="A179" t="str">
            <v>Tablestaca en madera aserrada (0,25*0,05*3)</v>
          </cell>
        </row>
        <row r="180">
          <cell r="A180" t="str">
            <v>Tablestaca en madera aserrada (0,3*0,03*3)</v>
          </cell>
        </row>
        <row r="181">
          <cell r="A181" t="str">
            <v>Tablestaca metálica (riel de 70 lb/yarda)</v>
          </cell>
        </row>
        <row r="182">
          <cell r="A182" t="str">
            <v>Tacha reflectiva</v>
          </cell>
        </row>
        <row r="183">
          <cell r="A183" t="str">
            <v>Tapón en PVC RD21 de 1" (para anclaje)</v>
          </cell>
        </row>
        <row r="184">
          <cell r="A184" t="str">
            <v xml:space="preserve">Tierra abonada </v>
          </cell>
        </row>
        <row r="185">
          <cell r="A185" t="str">
            <v>Tornillos para defensa metálica</v>
          </cell>
        </row>
        <row r="186">
          <cell r="A186" t="str">
            <v>Torón de tensionmiento 1/2" o 5/8"</v>
          </cell>
        </row>
        <row r="187">
          <cell r="A187" t="str">
            <v>Tramo recto para defensas métalicas (3,81m)</v>
          </cell>
        </row>
        <row r="188">
          <cell r="A188" t="str">
            <v>Trompetas de 12 torones (tensionamiento)</v>
          </cell>
        </row>
        <row r="189">
          <cell r="A189" t="str">
            <v>Tubería D=4" tipo pesado, E=2mm (baranda metálica)</v>
          </cell>
        </row>
        <row r="190">
          <cell r="A190" t="str">
            <v>Tubería en H de D=1/4", H=1.40m, A=0.20m (baranda metálica)</v>
          </cell>
        </row>
        <row r="191">
          <cell r="A191" t="str">
            <v>Tuberia Perforada en PVC de 2"</v>
          </cell>
        </row>
        <row r="192">
          <cell r="A192" t="str">
            <v>Tuberia PVC RD21 de 1" (para anclajes)</v>
          </cell>
        </row>
        <row r="193">
          <cell r="A193" t="str">
            <v>Tuberia PVC de 1" (para escamas en concreto)</v>
          </cell>
        </row>
        <row r="194">
          <cell r="A194" t="str">
            <v>Tuberia de 10" PAA vaciado tremi de 4 mts</v>
          </cell>
        </row>
        <row r="195">
          <cell r="A195" t="str">
            <v>Tubo concreto reforzado 900mm (tipo 1)</v>
          </cell>
        </row>
        <row r="196">
          <cell r="A196" t="str">
            <v>Tubo concreto reforzado 900mm (tipo 2)</v>
          </cell>
        </row>
        <row r="197">
          <cell r="A197" t="str">
            <v>Tubo concreto simple 450 mm</v>
          </cell>
        </row>
        <row r="198">
          <cell r="A198" t="str">
            <v>Tubo concreto simple 600 mm</v>
          </cell>
        </row>
        <row r="199">
          <cell r="A199" t="str">
            <v>Tubo concreto simple 750 mm</v>
          </cell>
        </row>
        <row r="200">
          <cell r="A200" t="str">
            <v>Tubo corrugado de acero galvanizado MP-68</v>
          </cell>
        </row>
        <row r="201">
          <cell r="A201" t="str">
            <v>Tubo para cerramiento, calibre 16 de 2,7m (cerramientos en malla)</v>
          </cell>
        </row>
        <row r="202">
          <cell r="A202" t="str">
            <v>Unión en PVC RD21 de 1" (para anclajes)</v>
          </cell>
        </row>
        <row r="203">
          <cell r="A203" t="str">
            <v>Unión en PVC D=2"</v>
          </cell>
        </row>
        <row r="204">
          <cell r="A204" t="str">
            <v>ADOQUIN DE ARCILLA</v>
          </cell>
        </row>
        <row r="205">
          <cell r="A205" t="str">
            <v>tubo concreto simple de 200mm</v>
          </cell>
        </row>
        <row r="206">
          <cell r="A206" t="str">
            <v>Seccion de Tope</v>
          </cell>
        </row>
        <row r="207">
          <cell r="A207" t="str">
            <v>Sikadur 32 primer</v>
          </cell>
        </row>
        <row r="208">
          <cell r="A208" t="str">
            <v>junta elastomerica m100</v>
          </cell>
        </row>
        <row r="209">
          <cell r="A209" t="str">
            <v>oxigeno y acetileno</v>
          </cell>
        </row>
        <row r="210">
          <cell r="A210" t="str">
            <v>disco de diamante</v>
          </cell>
        </row>
        <row r="211">
          <cell r="A211" t="str">
            <v>brocas tugsteno</v>
          </cell>
        </row>
        <row r="212">
          <cell r="A212" t="str">
            <v>perno d=18mm, l=200mm, tuerca y arandela en acero de alta resistencia</v>
          </cell>
        </row>
        <row r="213">
          <cell r="A213" t="str">
            <v>mortero alta resistencia (incluye fibra de nylon)</v>
          </cell>
        </row>
        <row r="214">
          <cell r="A214" t="str">
            <v>epoxico re-500 hil ti</v>
          </cell>
        </row>
        <row r="216">
          <cell r="A216" t="str">
            <v>pintura acrilica base agua</v>
          </cell>
        </row>
        <row r="217">
          <cell r="A217" t="str">
            <v>Estoperol</v>
          </cell>
        </row>
        <row r="218">
          <cell r="A218" t="str">
            <v>malla para colchogaviones</v>
          </cell>
        </row>
        <row r="219">
          <cell r="A219" t="str">
            <v>geotextil separar suelos</v>
          </cell>
        </row>
        <row r="222">
          <cell r="A222" t="str">
            <v>LÁMINA GALVANIZADA CAL 16</v>
          </cell>
        </row>
        <row r="223">
          <cell r="A223" t="str">
            <v>PAPEL REFLECTIVO GRADO INGENIERIA</v>
          </cell>
        </row>
        <row r="224">
          <cell r="A224" t="str">
            <v>ANGULO DE 2 X 1/4</v>
          </cell>
        </row>
        <row r="225">
          <cell r="A225" t="str">
            <v>ANGULO DE 2 X 1/8</v>
          </cell>
        </row>
        <row r="226">
          <cell r="A226" t="str">
            <v>TORNILLOS Y REMACHES</v>
          </cell>
        </row>
        <row r="227">
          <cell r="A227" t="str">
            <v>PINTURA EN POLVO</v>
          </cell>
        </row>
        <row r="228">
          <cell r="A228" t="str">
            <v>PINTURA ESMALTE</v>
          </cell>
        </row>
        <row r="229">
          <cell r="A229" t="str">
            <v>SOLDADURA</v>
          </cell>
        </row>
      </sheetData>
      <sheetData sheetId="2" refreshError="1">
        <row r="7">
          <cell r="A7" t="str">
            <v>Aspersor manual</v>
          </cell>
        </row>
        <row r="8">
          <cell r="A8" t="str">
            <v>Barredora mecánica de cepillo</v>
          </cell>
        </row>
        <row r="9">
          <cell r="A9" t="str">
            <v>Bomba de inyección de lechada</v>
          </cell>
        </row>
        <row r="10">
          <cell r="A10" t="str">
            <v>Bomba para gato de tensionamiento</v>
          </cell>
        </row>
        <row r="11">
          <cell r="A11" t="str">
            <v>Bomba de concreto</v>
          </cell>
        </row>
        <row r="12">
          <cell r="A12" t="str">
            <v>Buldozer D4</v>
          </cell>
        </row>
        <row r="13">
          <cell r="A13" t="str">
            <v>Buldozer D6</v>
          </cell>
        </row>
        <row r="14">
          <cell r="A14" t="str">
            <v>Buldozer D8 (incluido Ripper)</v>
          </cell>
        </row>
        <row r="15">
          <cell r="A15" t="str">
            <v>Calentador a gas</v>
          </cell>
        </row>
        <row r="16">
          <cell r="A16" t="str">
            <v>Camion 350</v>
          </cell>
        </row>
        <row r="17">
          <cell r="A17" t="str">
            <v>Camioneta D-300</v>
          </cell>
        </row>
        <row r="18">
          <cell r="A18" t="str">
            <v>Camión de Slurry</v>
          </cell>
        </row>
        <row r="19">
          <cell r="A19" t="str">
            <v>Cargador 920 o equivalente</v>
          </cell>
        </row>
        <row r="20">
          <cell r="A20" t="str">
            <v>Cargador 930 o equivalente</v>
          </cell>
        </row>
        <row r="21">
          <cell r="A21" t="str">
            <v>Carrotanque de agua (10000 galones)</v>
          </cell>
        </row>
        <row r="22">
          <cell r="A22" t="str">
            <v>Carrotanque Irrigador de asfalto</v>
          </cell>
        </row>
        <row r="23">
          <cell r="A23" t="str">
            <v>Cizalla</v>
          </cell>
        </row>
        <row r="24">
          <cell r="A24" t="str">
            <v>Compactador Benitin</v>
          </cell>
        </row>
        <row r="25">
          <cell r="A25" t="str">
            <v>Compactador manual (RANA)</v>
          </cell>
        </row>
        <row r="26">
          <cell r="A26" t="str">
            <v>Compactador manual (SALTARIN)</v>
          </cell>
        </row>
        <row r="27">
          <cell r="A27" t="str">
            <v>Compactador manual de rodillo</v>
          </cell>
        </row>
        <row r="28">
          <cell r="A28" t="str">
            <v>Compactador vibratorio tipo DD-20</v>
          </cell>
        </row>
        <row r="29">
          <cell r="A29" t="str">
            <v>Compactador manual vibratorio (CANGURO) (Apisonadores)</v>
          </cell>
        </row>
        <row r="30">
          <cell r="A30" t="str">
            <v>Compactador neumatico</v>
          </cell>
        </row>
        <row r="31">
          <cell r="A31" t="str">
            <v>Compresor 125 pies 3 con martillo</v>
          </cell>
        </row>
        <row r="32">
          <cell r="A32" t="str">
            <v>Compresor 250 pies 3 con martillo</v>
          </cell>
        </row>
        <row r="33">
          <cell r="A33" t="str">
            <v>Compresor (barrido y soplado)</v>
          </cell>
        </row>
        <row r="34">
          <cell r="A34" t="str">
            <v>Compresor para penetrar roca</v>
          </cell>
        </row>
        <row r="35">
          <cell r="A35" t="str">
            <v>Cortadora de pavimento</v>
          </cell>
        </row>
        <row r="36">
          <cell r="A36" t="str">
            <v>Diferencial de 2 ton.</v>
          </cell>
        </row>
        <row r="37">
          <cell r="A37" t="str">
            <v>Diferencial de 3 ton</v>
          </cell>
        </row>
        <row r="38">
          <cell r="A38" t="str">
            <v>Equipo de control (bandas sonoras reduce velocidad) (Termohigometros, Termómetros, Galgas, etc)</v>
          </cell>
        </row>
        <row r="39">
          <cell r="A39" t="str">
            <v>Equipo de oxicorte</v>
          </cell>
        </row>
        <row r="40">
          <cell r="A40" t="str">
            <v>Equipo de perforación (TRACKDRILL)</v>
          </cell>
        </row>
        <row r="41">
          <cell r="A41" t="str">
            <v>Equipo de pintura (Compresor)</v>
          </cell>
        </row>
        <row r="42">
          <cell r="A42" t="str">
            <v>Equipo de soldadura 250 AMP</v>
          </cell>
        </row>
        <row r="43">
          <cell r="A43" t="str">
            <v>euipo de soldadura 400</v>
          </cell>
        </row>
        <row r="44">
          <cell r="A44" t="str">
            <v>euipo de soldadura 600</v>
          </cell>
        </row>
        <row r="45">
          <cell r="A45" t="str">
            <v>Equipo de topografía</v>
          </cell>
        </row>
        <row r="46">
          <cell r="A46" t="str">
            <v>Equipo manual aplicador (bandas sonoras reduce velocidad)</v>
          </cell>
        </row>
        <row r="47">
          <cell r="A47" t="str">
            <v>Esparcidor de gravilla (INCLUYE VOLQUETA)</v>
          </cell>
        </row>
        <row r="48">
          <cell r="A48" t="str">
            <v>Estación</v>
          </cell>
        </row>
        <row r="49">
          <cell r="A49" t="str">
            <v>Formaleta metálica (concreto hidraulico)</v>
          </cell>
        </row>
        <row r="50">
          <cell r="A50" t="str">
            <v>Formaleta metálica (tuberia de concreto reforzado)</v>
          </cell>
        </row>
        <row r="51">
          <cell r="A51" t="str">
            <v>Formaleta para camisa de pilote</v>
          </cell>
        </row>
        <row r="52">
          <cell r="A52" t="str">
            <v>Fresadora de pavimento</v>
          </cell>
        </row>
        <row r="53">
          <cell r="A53" t="str">
            <v>Fresadora y recicladora de pavimento</v>
          </cell>
        </row>
        <row r="54">
          <cell r="A54" t="str">
            <v>Gato para tensionamiento</v>
          </cell>
        </row>
        <row r="55">
          <cell r="A55" t="str">
            <v>Grua 10 ton</v>
          </cell>
        </row>
        <row r="56">
          <cell r="A56" t="str">
            <v>Grua (capacidad 15 ton)</v>
          </cell>
        </row>
        <row r="57">
          <cell r="A57" t="str">
            <v>Grua con torre</v>
          </cell>
        </row>
        <row r="58">
          <cell r="A58" t="str">
            <v>Grua telescópica</v>
          </cell>
        </row>
        <row r="59">
          <cell r="A59" t="str">
            <v>Guadañadora</v>
          </cell>
        </row>
        <row r="60">
          <cell r="A60" t="str">
            <v>Maquina térmica pegatachas</v>
          </cell>
        </row>
        <row r="61">
          <cell r="A61" t="str">
            <v>Mezcladora de concreto (1bulto)</v>
          </cell>
        </row>
        <row r="62">
          <cell r="A62" t="str">
            <v>Montacargas</v>
          </cell>
        </row>
        <row r="63">
          <cell r="A63" t="str">
            <v>Motobomba 3 PULGADAS</v>
          </cell>
        </row>
        <row r="64">
          <cell r="A64" t="str">
            <v>Motobomba 4 PULGADAS</v>
          </cell>
        </row>
        <row r="65">
          <cell r="A65" t="str">
            <v>Motobomba 6" DIAMETRO DE BOMBEO DE 2M³/SEG.</v>
          </cell>
        </row>
        <row r="66">
          <cell r="A66" t="str">
            <v>Motobomba de concreto</v>
          </cell>
        </row>
        <row r="67">
          <cell r="A67" t="str">
            <v>Motoniveladora</v>
          </cell>
        </row>
        <row r="68">
          <cell r="A68" t="str">
            <v>Motosierra</v>
          </cell>
        </row>
        <row r="69">
          <cell r="A69" t="str">
            <v>Pala auxiliar de piloteadora</v>
          </cell>
        </row>
        <row r="70">
          <cell r="A70" t="str">
            <v>Pala grua con martillos</v>
          </cell>
        </row>
        <row r="71">
          <cell r="A71" t="str">
            <v>Piloteadora</v>
          </cell>
        </row>
        <row r="72">
          <cell r="A72" t="str">
            <v>Planta de asfalto en caliente</v>
          </cell>
        </row>
        <row r="73">
          <cell r="A73" t="str">
            <v>Planta de asfalto en frio</v>
          </cell>
        </row>
        <row r="74">
          <cell r="A74" t="str">
            <v xml:space="preserve">Planta eléctrica </v>
          </cell>
        </row>
        <row r="75">
          <cell r="A75" t="str">
            <v>Planta trituradora</v>
          </cell>
        </row>
        <row r="76">
          <cell r="A76" t="str">
            <v>Pluma capacidad 100 kg</v>
          </cell>
        </row>
        <row r="77">
          <cell r="A77" t="str">
            <v>Pulidora (8500 REV)</v>
          </cell>
        </row>
        <row r="78">
          <cell r="A78" t="str">
            <v>Pulvimixer</v>
          </cell>
        </row>
        <row r="79">
          <cell r="A79" t="str">
            <v>Regla vibratoria L=3m</v>
          </cell>
        </row>
        <row r="80">
          <cell r="A80" t="str">
            <v>Recicladora</v>
          </cell>
        </row>
        <row r="81">
          <cell r="A81" t="str">
            <v>Retrocargador</v>
          </cell>
        </row>
        <row r="82">
          <cell r="A82" t="str">
            <v>Retroexcavadora CAT 320</v>
          </cell>
        </row>
        <row r="83">
          <cell r="A83" t="str">
            <v xml:space="preserve">Retrocargador CAT 510 </v>
          </cell>
        </row>
        <row r="84">
          <cell r="A84" t="str">
            <v>Retroexcavadora A25C</v>
          </cell>
        </row>
        <row r="85">
          <cell r="A85" t="str">
            <v>Retroexcavadora E-200 sobre orugas</v>
          </cell>
        </row>
        <row r="86">
          <cell r="A86" t="str">
            <v>Retroexcavadora E-200 sobre orugas trabajo en rio</v>
          </cell>
        </row>
        <row r="87">
          <cell r="A87" t="str">
            <v>Retroexcavadora E-200 con martillo neumatico</v>
          </cell>
        </row>
        <row r="88">
          <cell r="A88" t="str">
            <v>Retroexcavadora 428 doble trasmición</v>
          </cell>
        </row>
        <row r="89">
          <cell r="A89" t="str">
            <v>Retroexcavadora sobre llantas JD 410</v>
          </cell>
        </row>
        <row r="90">
          <cell r="A90" t="str">
            <v>Taco metálico o puntal (escamas en concreto)</v>
          </cell>
        </row>
        <row r="91">
          <cell r="A91" t="str">
            <v>Tarifa de transporte</v>
          </cell>
        </row>
        <row r="92">
          <cell r="A92" t="str">
            <v>Tarifa de transporte para  mezclas</v>
          </cell>
        </row>
        <row r="93">
          <cell r="A93" t="str">
            <v xml:space="preserve">Tarifa de transporte de mezclas para bacheo </v>
          </cell>
        </row>
        <row r="94">
          <cell r="A94" t="str">
            <v>Tarifa de transporte de estructuras metálicas en obra</v>
          </cell>
        </row>
        <row r="95">
          <cell r="A95" t="str">
            <v xml:space="preserve">Tarifa de transporte de estructuras metálicas </v>
          </cell>
        </row>
        <row r="96">
          <cell r="A96" t="str">
            <v>Terminadora de asfalto (Finisher)</v>
          </cell>
        </row>
        <row r="97">
          <cell r="A97" t="str">
            <v>Vehiculo delineador</v>
          </cell>
        </row>
        <row r="98">
          <cell r="A98" t="str">
            <v>Vibrador de concreto</v>
          </cell>
        </row>
        <row r="99">
          <cell r="A99" t="str">
            <v>Vibrocompatador Dynapac (10 ton)</v>
          </cell>
        </row>
        <row r="100">
          <cell r="A100" t="str">
            <v>Vibrocompatador Dynapac C15</v>
          </cell>
        </row>
        <row r="101">
          <cell r="A101" t="str">
            <v>Volqueta 6 m3</v>
          </cell>
        </row>
        <row r="102">
          <cell r="A102" t="str">
            <v>Equipo de sandblasting</v>
          </cell>
        </row>
        <row r="103">
          <cell r="A103" t="str">
            <v>Taladro</v>
          </cell>
        </row>
        <row r="104">
          <cell r="A104" t="str">
            <v>dispensador neumatico hit-p500</v>
          </cell>
        </row>
        <row r="106">
          <cell r="A106" t="str">
            <v>Camisa</v>
          </cell>
        </row>
        <row r="108">
          <cell r="A108" t="str">
            <v>CORTADORA DE LÁMINA</v>
          </cell>
        </row>
        <row r="109">
          <cell r="A109" t="str">
            <v>CORTADORA DE ANGULO</v>
          </cell>
        </row>
        <row r="110">
          <cell r="A110" t="str">
            <v>EQUIPO DE SOLDADURA</v>
          </cell>
        </row>
        <row r="111">
          <cell r="A111" t="str">
            <v>EQUIPO DE PINTURA</v>
          </cell>
        </row>
        <row r="112">
          <cell r="A112" t="str">
            <v>EQUIPO DE SERIGRAFÍA</v>
          </cell>
        </row>
        <row r="113">
          <cell r="A113" t="str">
            <v>EQUIPO DE LAMINACIÓN</v>
          </cell>
        </row>
        <row r="114">
          <cell r="A114" t="str">
            <v>TALADRO</v>
          </cell>
        </row>
      </sheetData>
      <sheetData sheetId="3" refreshError="1">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_Via_distribuidora"/>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ías habiles 2015"/>
      <sheetName val="POR REGIONES"/>
      <sheetName val="PRESUPUESTO DETALLADO"/>
      <sheetName val="PRESUPUESTO BASE POLIDEPORTIVO"/>
      <sheetName val="AHORROS"/>
      <sheetName val="MANTENIMIENTO y OPERACIÓN"/>
      <sheetName val="PRESUPUESTO DE E&amp;D"/>
    </sheetNames>
    <sheetDataSet>
      <sheetData sheetId="0">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20DE%201995%20-%2019"/>
    </sheetNames>
    <definedNames>
      <definedName name="absc"/>
    </definedNames>
    <sheetDataSet>
      <sheetData sheetId="0" refreshError="1"/>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 DE 1995 - 1996.xls"/>
      <sheetName val="items"/>
      <sheetName val="ACTA DE MODIFICACION  (2)"/>
      <sheetName val="CONT_ADI"/>
      <sheetName val="aCCIDENTES%20DE%201995%20-%2019"/>
      <sheetName val="#¡REF"/>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20DE%201995%20-%2019"/>
    </sheetNames>
    <definedNames>
      <definedName name="absc"/>
    </definedNames>
    <sheetDataSet>
      <sheetData sheetId="0" refreshError="1"/>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20DE%201995%20-%2019"/>
    </sheetNames>
    <definedNames>
      <definedName name="absc"/>
    </defined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P. U."/>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P. U."/>
    </sheet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UB APU"/>
      <sheetName val="INSUMOS"/>
      <sheetName val="Cantidades de Obra"/>
      <sheetName val="FORMULARIO"/>
      <sheetName val="SUB_APU"/>
      <sheetName val="Cantidades_de_Obra"/>
      <sheetName val="SUB_APU1"/>
      <sheetName val="Cantidades_de_Obra1"/>
      <sheetName val="SUB_APU3"/>
      <sheetName val="Cantidades_de_Obra3"/>
      <sheetName val="SUB_APU2"/>
      <sheetName val="Cantidades_de_Obra2"/>
      <sheetName val="Itemes Renovación"/>
      <sheetName val="SUB_APU4"/>
      <sheetName val="Cantidades_de_Obra4"/>
      <sheetName val="SUB_APU5"/>
      <sheetName val="Cantidades_de_Obra5"/>
      <sheetName val="Itemes_Renovación"/>
    </sheetNames>
    <sheetDataSet>
      <sheetData sheetId="0"/>
      <sheetData sheetId="1"/>
      <sheetData sheetId="2" refreshError="1">
        <row r="1">
          <cell r="A1" t="str">
            <v>CODIGO</v>
          </cell>
          <cell r="B1" t="str">
            <v>RECURSO</v>
          </cell>
          <cell r="C1" t="str">
            <v>UN</v>
          </cell>
          <cell r="D1" t="str">
            <v>V/UNITARIO</v>
          </cell>
          <cell r="E1" t="str">
            <v>FECHA</v>
          </cell>
        </row>
        <row r="2">
          <cell r="B2" t="str">
            <v>MATERIALES</v>
          </cell>
        </row>
        <row r="3">
          <cell r="A3" t="str">
            <v>M010</v>
          </cell>
          <cell r="B3" t="str">
            <v>CEMENTO</v>
          </cell>
          <cell r="C3" t="str">
            <v>SACO</v>
          </cell>
          <cell r="D3">
            <v>14280.000000000002</v>
          </cell>
          <cell r="E3">
            <v>36486</v>
          </cell>
        </row>
        <row r="4">
          <cell r="A4" t="str">
            <v>M020</v>
          </cell>
          <cell r="B4" t="str">
            <v>AGUA</v>
          </cell>
          <cell r="C4" t="str">
            <v>M3</v>
          </cell>
          <cell r="D4">
            <v>742.56000000000017</v>
          </cell>
          <cell r="E4">
            <v>36486</v>
          </cell>
        </row>
        <row r="5">
          <cell r="A5" t="str">
            <v>M030</v>
          </cell>
          <cell r="B5" t="str">
            <v>ARENA CONCRETO</v>
          </cell>
          <cell r="C5" t="str">
            <v>M3</v>
          </cell>
          <cell r="D5">
            <v>25704</v>
          </cell>
          <cell r="E5">
            <v>36486</v>
          </cell>
        </row>
        <row r="6">
          <cell r="A6" t="str">
            <v>M040</v>
          </cell>
          <cell r="B6" t="str">
            <v>ARENA DE PEGA</v>
          </cell>
          <cell r="C6" t="str">
            <v>M3</v>
          </cell>
          <cell r="D6">
            <v>21939.792000000001</v>
          </cell>
          <cell r="E6">
            <v>36486</v>
          </cell>
        </row>
        <row r="7">
          <cell r="A7" t="str">
            <v>M050</v>
          </cell>
          <cell r="B7" t="str">
            <v>ARENA DE REVOQUE</v>
          </cell>
          <cell r="C7" t="str">
            <v>M3</v>
          </cell>
          <cell r="D7">
            <v>28245.84</v>
          </cell>
          <cell r="E7">
            <v>36486</v>
          </cell>
        </row>
        <row r="8">
          <cell r="A8" t="str">
            <v>M060</v>
          </cell>
          <cell r="B8" t="str">
            <v>TRITURADO 3/4</v>
          </cell>
          <cell r="C8" t="str">
            <v>M3</v>
          </cell>
          <cell r="D8">
            <v>25704</v>
          </cell>
          <cell r="E8">
            <v>36486</v>
          </cell>
        </row>
        <row r="9">
          <cell r="A9" t="str">
            <v>M070</v>
          </cell>
          <cell r="B9" t="str">
            <v>GRAVA D=2" PARA FILTRO</v>
          </cell>
          <cell r="C9" t="str">
            <v>M3</v>
          </cell>
          <cell r="D9">
            <v>23562</v>
          </cell>
          <cell r="E9">
            <v>36486</v>
          </cell>
        </row>
        <row r="10">
          <cell r="A10" t="str">
            <v>M080</v>
          </cell>
          <cell r="B10" t="str">
            <v>BASE GRANULAR</v>
          </cell>
          <cell r="C10" t="str">
            <v>M3</v>
          </cell>
          <cell r="D10">
            <v>25704</v>
          </cell>
          <cell r="E10">
            <v>36486</v>
          </cell>
        </row>
        <row r="11">
          <cell r="A11" t="str">
            <v>M090</v>
          </cell>
          <cell r="B11" t="str">
            <v xml:space="preserve">GRAVA 2 </v>
          </cell>
          <cell r="C11" t="str">
            <v>M3</v>
          </cell>
          <cell r="D11">
            <v>23562</v>
          </cell>
          <cell r="E11">
            <v>36486</v>
          </cell>
        </row>
        <row r="12">
          <cell r="A12" t="str">
            <v>M100</v>
          </cell>
          <cell r="B12" t="str">
            <v>ARENA FINA PARA FILTRO</v>
          </cell>
          <cell r="C12" t="str">
            <v>M3</v>
          </cell>
          <cell r="D12">
            <v>25704</v>
          </cell>
          <cell r="E12">
            <v>36486</v>
          </cell>
        </row>
        <row r="13">
          <cell r="A13" t="str">
            <v>M110</v>
          </cell>
          <cell r="B13" t="str">
            <v>ARENILLA</v>
          </cell>
          <cell r="C13" t="str">
            <v>M3</v>
          </cell>
          <cell r="D13">
            <v>19278</v>
          </cell>
          <cell r="E13">
            <v>36486</v>
          </cell>
        </row>
        <row r="14">
          <cell r="A14" t="str">
            <v>M120</v>
          </cell>
          <cell r="B14" t="str">
            <v>ACERO 5/8  60000</v>
          </cell>
          <cell r="C14" t="str">
            <v>KG</v>
          </cell>
          <cell r="D14">
            <v>1447.6288659793818</v>
          </cell>
          <cell r="E14">
            <v>36486</v>
          </cell>
        </row>
        <row r="15">
          <cell r="A15" t="str">
            <v>M130</v>
          </cell>
          <cell r="B15" t="str">
            <v>ACERO 1/2  60000</v>
          </cell>
          <cell r="C15" t="str">
            <v>KG</v>
          </cell>
          <cell r="D15">
            <v>953.91549295774655</v>
          </cell>
          <cell r="E15">
            <v>36486</v>
          </cell>
        </row>
        <row r="16">
          <cell r="A16" t="str">
            <v>M140</v>
          </cell>
          <cell r="B16" t="str">
            <v>ACERO 3/8  40000</v>
          </cell>
          <cell r="C16" t="str">
            <v>KG</v>
          </cell>
          <cell r="D16">
            <v>1179.8000000000002</v>
          </cell>
          <cell r="E16">
            <v>36486</v>
          </cell>
        </row>
        <row r="17">
          <cell r="A17" t="str">
            <v>M150</v>
          </cell>
          <cell r="B17" t="str">
            <v>BLOQUE DE CONCRETO 0.10X0.20X0.40m</v>
          </cell>
          <cell r="C17" t="str">
            <v>UN</v>
          </cell>
          <cell r="D17">
            <v>1028.1600000000001</v>
          </cell>
          <cell r="E17">
            <v>36486</v>
          </cell>
        </row>
        <row r="18">
          <cell r="A18" t="str">
            <v>M160</v>
          </cell>
          <cell r="B18" t="str">
            <v>CANES</v>
          </cell>
          <cell r="C18" t="str">
            <v>M</v>
          </cell>
          <cell r="D18">
            <v>1863.54</v>
          </cell>
          <cell r="E18">
            <v>36486</v>
          </cell>
        </row>
        <row r="19">
          <cell r="A19" t="str">
            <v>M170</v>
          </cell>
          <cell r="B19" t="str">
            <v>LARGUEROS</v>
          </cell>
          <cell r="C19" t="str">
            <v>M</v>
          </cell>
          <cell r="D19">
            <v>931.77</v>
          </cell>
          <cell r="E19">
            <v>36486</v>
          </cell>
        </row>
        <row r="20">
          <cell r="A20" t="str">
            <v>M180</v>
          </cell>
          <cell r="B20" t="str">
            <v>TACO DE MADERA</v>
          </cell>
          <cell r="C20" t="str">
            <v>M</v>
          </cell>
          <cell r="D20">
            <v>931.77</v>
          </cell>
          <cell r="E20">
            <v>36486</v>
          </cell>
        </row>
        <row r="21">
          <cell r="A21" t="str">
            <v>M190</v>
          </cell>
          <cell r="B21" t="str">
            <v>TABLAS</v>
          </cell>
          <cell r="C21" t="str">
            <v>M</v>
          </cell>
          <cell r="D21">
            <v>931.77</v>
          </cell>
          <cell r="E21">
            <v>36486</v>
          </cell>
        </row>
        <row r="22">
          <cell r="A22" t="str">
            <v>M200</v>
          </cell>
          <cell r="B22" t="str">
            <v>TUBERIA SANIT. DE D=2"</v>
          </cell>
          <cell r="C22" t="str">
            <v>M</v>
          </cell>
          <cell r="D22">
            <v>4981.3400000000011</v>
          </cell>
          <cell r="E22">
            <v>36486</v>
          </cell>
        </row>
        <row r="23">
          <cell r="A23" t="str">
            <v>M210</v>
          </cell>
          <cell r="B23" t="str">
            <v>TUBERIA SANIT. DE D=3"</v>
          </cell>
          <cell r="C23" t="str">
            <v>M</v>
          </cell>
          <cell r="D23">
            <v>7351.344000000001</v>
          </cell>
          <cell r="E23">
            <v>36486</v>
          </cell>
        </row>
        <row r="24">
          <cell r="A24" t="str">
            <v>M220</v>
          </cell>
          <cell r="B24" t="str">
            <v>TUBERIA SANIT. DE D=4"</v>
          </cell>
          <cell r="C24" t="str">
            <v>M</v>
          </cell>
          <cell r="D24">
            <v>10228.049999999999</v>
          </cell>
          <cell r="E24">
            <v>36486</v>
          </cell>
        </row>
        <row r="25">
          <cell r="A25" t="str">
            <v>M230</v>
          </cell>
          <cell r="B25" t="str">
            <v>TUBERIA SANIT. DE D=6"</v>
          </cell>
          <cell r="C25" t="str">
            <v>M</v>
          </cell>
          <cell r="D25">
            <v>20964.944000000003</v>
          </cell>
          <cell r="E25">
            <v>36486</v>
          </cell>
        </row>
        <row r="26">
          <cell r="A26" t="str">
            <v>M240</v>
          </cell>
          <cell r="B26" t="str">
            <v>TUBERIA AGUAS LLUVIAS DE D=2"</v>
          </cell>
          <cell r="C26" t="str">
            <v>M</v>
          </cell>
          <cell r="D26">
            <v>4981.3400000000011</v>
          </cell>
          <cell r="E26">
            <v>36486</v>
          </cell>
        </row>
        <row r="27">
          <cell r="A27" t="str">
            <v>M250</v>
          </cell>
          <cell r="B27" t="str">
            <v>TEE PVC SANITARIA D=3"</v>
          </cell>
          <cell r="C27" t="str">
            <v>UN</v>
          </cell>
          <cell r="D27">
            <v>5302.9922399999996</v>
          </cell>
          <cell r="E27">
            <v>36486</v>
          </cell>
        </row>
        <row r="28">
          <cell r="A28" t="str">
            <v>M260</v>
          </cell>
          <cell r="B28" t="str">
            <v>TEE PVC SANITARIA D=4"</v>
          </cell>
          <cell r="C28" t="str">
            <v>UN</v>
          </cell>
          <cell r="D28">
            <v>10950.977856000003</v>
          </cell>
          <cell r="E28">
            <v>36486</v>
          </cell>
        </row>
        <row r="29">
          <cell r="A29" t="str">
            <v>M270</v>
          </cell>
          <cell r="B29" t="str">
            <v>CODO 90 CxC D=2"</v>
          </cell>
          <cell r="C29" t="str">
            <v>UN</v>
          </cell>
          <cell r="D29">
            <v>1950.4080960000003</v>
          </cell>
          <cell r="E29">
            <v>36486</v>
          </cell>
        </row>
        <row r="30">
          <cell r="A30" t="str">
            <v>M280</v>
          </cell>
          <cell r="B30" t="str">
            <v>CODO 90 CxC D=3"</v>
          </cell>
          <cell r="C30" t="str">
            <v>UN</v>
          </cell>
          <cell r="D30">
            <v>4500.2848800000002</v>
          </cell>
          <cell r="E30">
            <v>36486</v>
          </cell>
        </row>
        <row r="31">
          <cell r="A31" t="str">
            <v>M290</v>
          </cell>
          <cell r="B31" t="str">
            <v>CODO 90 CxC D=4"</v>
          </cell>
          <cell r="C31" t="str">
            <v>UN</v>
          </cell>
          <cell r="D31">
            <v>8278.1331360000004</v>
          </cell>
          <cell r="E31">
            <v>36486</v>
          </cell>
        </row>
        <row r="32">
          <cell r="A32" t="str">
            <v>M300</v>
          </cell>
          <cell r="B32" t="str">
            <v>SIFON 180 PVC D=4"</v>
          </cell>
          <cell r="C32" t="str">
            <v>UN</v>
          </cell>
          <cell r="D32">
            <v>14233.538592000003</v>
          </cell>
          <cell r="E32">
            <v>36486</v>
          </cell>
        </row>
        <row r="33">
          <cell r="A33" t="str">
            <v>M310</v>
          </cell>
          <cell r="B33" t="str">
            <v>BUJE PVC 3"x2"</v>
          </cell>
          <cell r="C33" t="str">
            <v>UN</v>
          </cell>
          <cell r="D33">
            <v>2657.4737280000004</v>
          </cell>
          <cell r="E33">
            <v>36486</v>
          </cell>
        </row>
        <row r="34">
          <cell r="A34" t="str">
            <v>M320</v>
          </cell>
          <cell r="B34" t="str">
            <v>YEE PVC 2"</v>
          </cell>
          <cell r="C34" t="str">
            <v>UN</v>
          </cell>
          <cell r="D34">
            <v>3137.3902559999997</v>
          </cell>
          <cell r="E34">
            <v>36486</v>
          </cell>
        </row>
        <row r="35">
          <cell r="A35" t="str">
            <v>M330</v>
          </cell>
          <cell r="B35" t="str">
            <v>FORMALETERÍA</v>
          </cell>
          <cell r="C35" t="str">
            <v>M2</v>
          </cell>
          <cell r="D35">
            <v>68544</v>
          </cell>
          <cell r="E35">
            <v>36486</v>
          </cell>
        </row>
        <row r="36">
          <cell r="A36" t="str">
            <v>M340</v>
          </cell>
          <cell r="B36" t="str">
            <v>PLÁSTICO</v>
          </cell>
          <cell r="C36" t="str">
            <v>M2</v>
          </cell>
          <cell r="D36">
            <v>1142.4000000000001</v>
          </cell>
          <cell r="E36">
            <v>36486</v>
          </cell>
        </row>
        <row r="37">
          <cell r="A37" t="str">
            <v>M350</v>
          </cell>
          <cell r="B37" t="str">
            <v>LÁMINA CALIBRE 24</v>
          </cell>
          <cell r="C37" t="str">
            <v>M2</v>
          </cell>
          <cell r="D37">
            <v>3722.7433501078367</v>
          </cell>
          <cell r="E37">
            <v>36486</v>
          </cell>
        </row>
        <row r="38">
          <cell r="A38" t="str">
            <v>M360</v>
          </cell>
          <cell r="B38" t="str">
            <v>PINTURA ANTICORROSIVA</v>
          </cell>
          <cell r="C38" t="str">
            <v>M2</v>
          </cell>
          <cell r="D38">
            <v>661.86086400000011</v>
          </cell>
          <cell r="E38">
            <v>36486</v>
          </cell>
        </row>
        <row r="39">
          <cell r="A39" t="str">
            <v>M370</v>
          </cell>
          <cell r="B39" t="str">
            <v>PLASTOCRETE - CONCREPLAS</v>
          </cell>
          <cell r="C39" t="str">
            <v>KG</v>
          </cell>
          <cell r="D39">
            <v>2794.3675200000002</v>
          </cell>
          <cell r="E39">
            <v>36486</v>
          </cell>
        </row>
        <row r="40">
          <cell r="A40" t="str">
            <v>M380</v>
          </cell>
          <cell r="B40" t="str">
            <v>ENSAYO PERCOLACIÓN</v>
          </cell>
          <cell r="C40" t="str">
            <v>UN</v>
          </cell>
          <cell r="D40">
            <v>9139.2000000000007</v>
          </cell>
          <cell r="E40">
            <v>36486</v>
          </cell>
        </row>
        <row r="41">
          <cell r="A41" t="str">
            <v>M390</v>
          </cell>
          <cell r="B41" t="str">
            <v xml:space="preserve">IMPERMEABILIZANTE </v>
          </cell>
          <cell r="C41" t="str">
            <v>KG</v>
          </cell>
          <cell r="D41">
            <v>2513.2800000000007</v>
          </cell>
          <cell r="E41">
            <v>36486</v>
          </cell>
        </row>
        <row r="42">
          <cell r="A42" t="str">
            <v>M400</v>
          </cell>
          <cell r="B42" t="str">
            <v>SIFON 180 PVC D=2"</v>
          </cell>
          <cell r="C42" t="str">
            <v>UN</v>
          </cell>
          <cell r="D42">
            <v>3157.8849120000004</v>
          </cell>
          <cell r="E42">
            <v>36486</v>
          </cell>
        </row>
        <row r="43">
          <cell r="A43" t="str">
            <v>M410</v>
          </cell>
          <cell r="B43" t="str">
            <v>DINAMITA</v>
          </cell>
          <cell r="C43" t="str">
            <v>PULG</v>
          </cell>
          <cell r="D43">
            <v>799.68000000000018</v>
          </cell>
          <cell r="E43">
            <v>36486</v>
          </cell>
        </row>
        <row r="44">
          <cell r="A44" t="str">
            <v>M420</v>
          </cell>
          <cell r="B44" t="str">
            <v>ALAMBRE DE AMARRAR</v>
          </cell>
          <cell r="C44" t="str">
            <v>KG</v>
          </cell>
          <cell r="D44">
            <v>1606.5</v>
          </cell>
          <cell r="E44">
            <v>36486</v>
          </cell>
        </row>
        <row r="45">
          <cell r="A45" t="str">
            <v>M430</v>
          </cell>
          <cell r="B45" t="str">
            <v>MADERA</v>
          </cell>
          <cell r="C45" t="str">
            <v>M2</v>
          </cell>
          <cell r="D45">
            <v>1927.8</v>
          </cell>
          <cell r="E45">
            <v>36486</v>
          </cell>
        </row>
        <row r="46">
          <cell r="A46" t="str">
            <v>M440</v>
          </cell>
          <cell r="B46" t="str">
            <v>LIMPIADOR Y SOLDADURA</v>
          </cell>
          <cell r="C46" t="str">
            <v>GL</v>
          </cell>
          <cell r="D46">
            <v>180899.49696000002</v>
          </cell>
          <cell r="E46">
            <v>36486</v>
          </cell>
        </row>
        <row r="47">
          <cell r="A47" t="str">
            <v>M450</v>
          </cell>
          <cell r="B47" t="str">
            <v>BOTADERO</v>
          </cell>
          <cell r="C47" t="str">
            <v>M3</v>
          </cell>
          <cell r="D47">
            <v>4569.6000000000004</v>
          </cell>
          <cell r="E47">
            <v>36486</v>
          </cell>
        </row>
        <row r="48">
          <cell r="A48" t="str">
            <v>M460</v>
          </cell>
          <cell r="B48" t="str">
            <v>MORTERO</v>
          </cell>
          <cell r="C48" t="str">
            <v>M3</v>
          </cell>
          <cell r="D48">
            <v>262752.00000000006</v>
          </cell>
          <cell r="E48">
            <v>36486</v>
          </cell>
        </row>
        <row r="49">
          <cell r="A49" t="str">
            <v>M470</v>
          </cell>
          <cell r="B49" t="str">
            <v>TUBERIA POLIETILENO D=3"</v>
          </cell>
          <cell r="C49" t="str">
            <v>M</v>
          </cell>
          <cell r="D49">
            <v>6509.680800000001</v>
          </cell>
          <cell r="E49">
            <v>36486</v>
          </cell>
        </row>
        <row r="50">
          <cell r="A50" t="str">
            <v>M480</v>
          </cell>
          <cell r="B50" t="str">
            <v>CONCRETO DE Fc=210 Kg/cm2</v>
          </cell>
          <cell r="C50" t="str">
            <v>M3</v>
          </cell>
          <cell r="D50">
            <v>285600</v>
          </cell>
          <cell r="E50">
            <v>36486</v>
          </cell>
        </row>
        <row r="51">
          <cell r="A51" t="str">
            <v>M485</v>
          </cell>
          <cell r="B51" t="str">
            <v xml:space="preserve">GRAMA </v>
          </cell>
          <cell r="C51" t="str">
            <v>M2</v>
          </cell>
          <cell r="D51">
            <v>6509.680800000001</v>
          </cell>
          <cell r="E51">
            <v>36486</v>
          </cell>
        </row>
        <row r="52">
          <cell r="A52" t="str">
            <v>M490</v>
          </cell>
          <cell r="B52" t="str">
            <v>BLOQUE DE CONCRETO 0.15X0.20X0.40m</v>
          </cell>
          <cell r="C52" t="str">
            <v>UN</v>
          </cell>
          <cell r="D52">
            <v>1773.576</v>
          </cell>
          <cell r="E52">
            <v>36486</v>
          </cell>
        </row>
        <row r="53">
          <cell r="A53" t="str">
            <v>Z300</v>
          </cell>
          <cell r="B53" t="str">
            <v>CORDON DE SOLDADURA</v>
          </cell>
          <cell r="C53" t="str">
            <v>CM</v>
          </cell>
          <cell r="D53">
            <v>17136</v>
          </cell>
          <cell r="E53">
            <v>36486</v>
          </cell>
        </row>
        <row r="54">
          <cell r="B54">
            <v>0</v>
          </cell>
          <cell r="C54">
            <v>0</v>
          </cell>
          <cell r="D54">
            <v>0</v>
          </cell>
          <cell r="E54">
            <v>36486</v>
          </cell>
        </row>
        <row r="55">
          <cell r="A55" t="str">
            <v>CODIGO</v>
          </cell>
          <cell r="B55" t="str">
            <v>RECURSO</v>
          </cell>
          <cell r="C55" t="str">
            <v>UN</v>
          </cell>
          <cell r="D55" t="str">
            <v>V/UNITARIO</v>
          </cell>
        </row>
        <row r="56">
          <cell r="B56" t="str">
            <v>EQUIPO</v>
          </cell>
        </row>
        <row r="57">
          <cell r="A57" t="str">
            <v>E010</v>
          </cell>
          <cell r="B57" t="str">
            <v>RETROEXCAVADORA DE LLANTAS TIPO F555</v>
          </cell>
          <cell r="C57" t="str">
            <v>HR</v>
          </cell>
          <cell r="D57">
            <v>45696.000000000007</v>
          </cell>
          <cell r="E57">
            <v>36486</v>
          </cell>
        </row>
        <row r="58">
          <cell r="A58" t="str">
            <v>E020</v>
          </cell>
          <cell r="B58" t="str">
            <v>COMPRESOR NEUMATICO CON MARTILLO</v>
          </cell>
          <cell r="C58" t="str">
            <v>HR</v>
          </cell>
          <cell r="D58">
            <v>35471.520000000004</v>
          </cell>
          <cell r="E58">
            <v>36486</v>
          </cell>
        </row>
        <row r="59">
          <cell r="A59" t="str">
            <v>E030</v>
          </cell>
          <cell r="B59" t="str">
            <v>VIBROCOMPACTADOR</v>
          </cell>
          <cell r="C59" t="str">
            <v>DIA</v>
          </cell>
          <cell r="D59">
            <v>19706.400000000005</v>
          </cell>
          <cell r="E59">
            <v>36486</v>
          </cell>
        </row>
        <row r="60">
          <cell r="A60" t="str">
            <v>E040</v>
          </cell>
          <cell r="B60" t="str">
            <v>PLACA VIBRATORIA</v>
          </cell>
          <cell r="C60" t="str">
            <v>DIA</v>
          </cell>
          <cell r="D60">
            <v>19706.400000000005</v>
          </cell>
          <cell r="E60">
            <v>36486</v>
          </cell>
        </row>
        <row r="61">
          <cell r="A61" t="str">
            <v>E050</v>
          </cell>
          <cell r="B61" t="str">
            <v>MEZCLADORA 1 SACO ELECTRICA</v>
          </cell>
          <cell r="C61" t="str">
            <v>DIA</v>
          </cell>
          <cell r="D61">
            <v>12612.096000000001</v>
          </cell>
          <cell r="E61">
            <v>36486</v>
          </cell>
        </row>
        <row r="62">
          <cell r="A62" t="str">
            <v>E060</v>
          </cell>
          <cell r="B62" t="str">
            <v>VIBRADOR ELECTRICO</v>
          </cell>
          <cell r="C62" t="str">
            <v>DIA</v>
          </cell>
          <cell r="D62">
            <v>18635.400000000001</v>
          </cell>
          <cell r="E62">
            <v>36486</v>
          </cell>
        </row>
        <row r="63">
          <cell r="A63" t="str">
            <v>E070</v>
          </cell>
          <cell r="B63" t="str">
            <v>TRANSITO</v>
          </cell>
          <cell r="C63" t="str">
            <v>DIA</v>
          </cell>
          <cell r="D63">
            <v>26275.200000000004</v>
          </cell>
          <cell r="E63">
            <v>36486</v>
          </cell>
        </row>
        <row r="64">
          <cell r="A64" t="str">
            <v>E080</v>
          </cell>
          <cell r="B64" t="str">
            <v>NIVEL DE PRECISION</v>
          </cell>
          <cell r="C64" t="str">
            <v>DIA</v>
          </cell>
          <cell r="D64">
            <v>19706.400000000005</v>
          </cell>
          <cell r="E64">
            <v>36486</v>
          </cell>
        </row>
        <row r="65">
          <cell r="A65" t="str">
            <v>E090</v>
          </cell>
          <cell r="B65" t="str">
            <v>SOLDADOR ELECTRICO</v>
          </cell>
          <cell r="C65" t="str">
            <v>DIA</v>
          </cell>
          <cell r="D65">
            <v>10710</v>
          </cell>
          <cell r="E65">
            <v>36486</v>
          </cell>
        </row>
        <row r="66">
          <cell r="A66" t="str">
            <v>E100</v>
          </cell>
          <cell r="B66" t="str">
            <v>EQUIPO DE AUTOGENA PARA CORTES TUBERIA</v>
          </cell>
          <cell r="C66" t="str">
            <v>DIA</v>
          </cell>
          <cell r="D66">
            <v>6907.95</v>
          </cell>
          <cell r="E66">
            <v>36486</v>
          </cell>
        </row>
        <row r="67">
          <cell r="A67" t="str">
            <v>E110</v>
          </cell>
          <cell r="B67" t="str">
            <v>HERRAMIENTA MENOR</v>
          </cell>
          <cell r="C67" t="str">
            <v>SG</v>
          </cell>
          <cell r="D67">
            <v>0</v>
          </cell>
          <cell r="E67">
            <v>36486</v>
          </cell>
        </row>
        <row r="68">
          <cell r="A68" t="str">
            <v>CODIGO</v>
          </cell>
          <cell r="B68" t="str">
            <v>RECURSO</v>
          </cell>
          <cell r="C68" t="str">
            <v>UN</v>
          </cell>
          <cell r="D68" t="str">
            <v>V/UNITARIO</v>
          </cell>
        </row>
        <row r="69">
          <cell r="B69" t="str">
            <v>TRANSPORTE</v>
          </cell>
        </row>
        <row r="70">
          <cell r="A70" t="str">
            <v>T010</v>
          </cell>
          <cell r="B70" t="str">
            <v>VOLQUETAS DE 5M3</v>
          </cell>
          <cell r="C70" t="str">
            <v>M3</v>
          </cell>
          <cell r="D70">
            <v>36556.800000000003</v>
          </cell>
          <cell r="E70">
            <v>36486</v>
          </cell>
        </row>
        <row r="71">
          <cell r="A71" t="str">
            <v>T020</v>
          </cell>
          <cell r="B71" t="str">
            <v>TRANSPORTE INTERNO</v>
          </cell>
          <cell r="C71" t="str">
            <v>HR</v>
          </cell>
          <cell r="D71">
            <v>22848.000000000004</v>
          </cell>
          <cell r="E71">
            <v>36486</v>
          </cell>
        </row>
        <row r="72">
          <cell r="A72" t="str">
            <v>CODIGO</v>
          </cell>
          <cell r="B72" t="str">
            <v>RECURSO</v>
          </cell>
          <cell r="C72" t="str">
            <v>UN</v>
          </cell>
          <cell r="D72" t="str">
            <v>V/UNITARIO</v>
          </cell>
        </row>
        <row r="73">
          <cell r="B73" t="str">
            <v>MANO DE OBRA</v>
          </cell>
        </row>
        <row r="74">
          <cell r="A74" t="str">
            <v>O010</v>
          </cell>
          <cell r="B74" t="str">
            <v>ENCARGADO</v>
          </cell>
          <cell r="C74" t="str">
            <v>DIA</v>
          </cell>
          <cell r="D74">
            <v>95117.137920000008</v>
          </cell>
          <cell r="E74">
            <v>36486</v>
          </cell>
        </row>
        <row r="75">
          <cell r="A75" t="str">
            <v>O020</v>
          </cell>
          <cell r="B75" t="str">
            <v>OFICIAL</v>
          </cell>
          <cell r="C75" t="str">
            <v>DIA</v>
          </cell>
          <cell r="D75">
            <v>50608.228608000012</v>
          </cell>
          <cell r="E75">
            <v>36486</v>
          </cell>
        </row>
        <row r="76">
          <cell r="A76" t="str">
            <v>O030</v>
          </cell>
          <cell r="B76" t="str">
            <v xml:space="preserve">AYUDANTE </v>
          </cell>
          <cell r="C76" t="str">
            <v>DIA</v>
          </cell>
          <cell r="D76">
            <v>20796.797952000008</v>
          </cell>
          <cell r="E76">
            <v>36486</v>
          </cell>
        </row>
        <row r="77">
          <cell r="A77" t="str">
            <v>O040</v>
          </cell>
          <cell r="B77" t="str">
            <v>TOPOGRAFO</v>
          </cell>
          <cell r="C77" t="str">
            <v>DIA</v>
          </cell>
          <cell r="D77">
            <v>25055.573760000003</v>
          </cell>
          <cell r="E77">
            <v>36486</v>
          </cell>
        </row>
        <row r="78">
          <cell r="A78" t="str">
            <v>O050</v>
          </cell>
          <cell r="B78" t="str">
            <v>CADENERO</v>
          </cell>
          <cell r="C78" t="str">
            <v>DIA</v>
          </cell>
          <cell r="D78">
            <v>25055.708106240007</v>
          </cell>
          <cell r="E78">
            <v>36486</v>
          </cell>
        </row>
        <row r="79">
          <cell r="A79" t="str">
            <v>O060</v>
          </cell>
          <cell r="B79" t="str">
            <v>MINERO</v>
          </cell>
          <cell r="C79" t="str">
            <v>DIA</v>
          </cell>
          <cell r="D79">
            <v>36192.877056000012</v>
          </cell>
          <cell r="E79">
            <v>36486</v>
          </cell>
        </row>
        <row r="80">
          <cell r="A80" t="str">
            <v>O061</v>
          </cell>
          <cell r="B80" t="str">
            <v>ALMACENISTA Y TESORERO</v>
          </cell>
          <cell r="C80" t="str">
            <v>DIA</v>
          </cell>
          <cell r="D80">
            <v>73874.310451200014</v>
          </cell>
          <cell r="E80">
            <v>36486</v>
          </cell>
        </row>
      </sheetData>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sheetData sheetId="15" refreshError="1"/>
      <sheetData sheetId="16"/>
      <sheetData sheetId="17"/>
      <sheetData sheetId="1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1"/>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1"/>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Equipo"/>
      <sheetName val="materiales"/>
      <sheetName val="otros"/>
      <sheetName val="Itemes Renovación"/>
      <sheetName val="A. P. U."/>
      <sheetName val="Insumos"/>
      <sheetName val="PR_1"/>
      <sheetName val="TRAYECTO 1"/>
      <sheetName val="FECHAS DE CORTE"/>
      <sheetName val="Informacion General"/>
    </sheetNames>
    <sheetDataSet>
      <sheetData sheetId="0"/>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_ADI"/>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_ADI"/>
      <sheetName val="CAMBIA"/>
      <sheetName val="costos"/>
      <sheetName val="BASE"/>
      <sheetName val="preac-1"/>
      <sheetName val="preac-2"/>
      <sheetName val="preac-3"/>
      <sheetName val="preac-8"/>
      <sheetName val="Reprograma 4"/>
      <sheetName val="ITEMS"/>
      <sheetName val="PRECIOS"/>
      <sheetName val="Desmonte y Limpieza"/>
      <sheetName val="PR 1"/>
      <sheetName val="5.2"/>
      <sheetName val="MC SF GAVION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REF"/>
      <sheetName val="\a  aaInformación GRUPO 4\A MIn"/>
      <sheetName val="SALARIOS"/>
      <sheetName val="INV"/>
      <sheetName val="AASHTO"/>
      <sheetName val="MATERIALES"/>
      <sheetName val="Datos Básicos"/>
      <sheetName val="Informacion"/>
      <sheetName val="SUB APU"/>
      <sheetName val="Informe"/>
      <sheetName val="Seguim-16"/>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_ADI"/>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efreshError="1">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a%20%20aaInformaci%C3%B3n"/>
      <sheetName val="aCCIDENTES DE 1995 - 1996"/>
      <sheetName val="Informacio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APU"/>
      <sheetName val="PRESUPUESTO"/>
      <sheetName val="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UB_APU2"/>
      <sheetName val="RESUMEN_PRESUPU_2"/>
      <sheetName val="SUB_APU1"/>
      <sheetName val="RESUMEN_PRESUPU_1"/>
      <sheetName val="SUB_APU3"/>
      <sheetName val="RESUMEN_PRESUPU_3"/>
      <sheetName val="SUB_APU4"/>
      <sheetName val="RESUMEN_PRESUPU_4"/>
      <sheetName val="SIMULACIÓNEDIFICIO.ok"/>
      <sheetName val="Hoja4"/>
      <sheetName val="Indicadores"/>
      <sheetName val="Propiedad"/>
      <sheetName val="Reparación"/>
    </sheetNames>
    <sheetDataSet>
      <sheetData sheetId="0">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1">
        <row r="1">
          <cell r="A1" t="str">
            <v>CODIGO</v>
          </cell>
        </row>
      </sheetData>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ow r="1">
          <cell r="A1" t="str">
            <v>CODIGO</v>
          </cell>
        </row>
      </sheetData>
      <sheetData sheetId="19"/>
      <sheetData sheetId="20">
        <row r="1">
          <cell r="A1" t="str">
            <v>CODIGO</v>
          </cell>
        </row>
      </sheetData>
      <sheetData sheetId="21"/>
      <sheetData sheetId="22">
        <row r="1">
          <cell r="A1" t="str">
            <v>CODIGO</v>
          </cell>
        </row>
      </sheetData>
      <sheetData sheetId="23"/>
      <sheetData sheetId="24">
        <row r="1">
          <cell r="A1" t="str">
            <v>CODIGO</v>
          </cell>
        </row>
      </sheetData>
      <sheetData sheetId="25"/>
      <sheetData sheetId="26" refreshError="1"/>
      <sheetData sheetId="27" refreshError="1"/>
      <sheetData sheetId="28" refreshError="1"/>
      <sheetData sheetId="29" refreshError="1"/>
      <sheetData sheetId="3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UB_APU2"/>
      <sheetName val="RESUMEN_PRESUPU_2"/>
      <sheetName val="SUB_APU1"/>
      <sheetName val="RESUMEN_PRESUPU_1"/>
      <sheetName val="SUB_APU3"/>
      <sheetName val="RESUMEN_PRESUPU_3"/>
      <sheetName val="SUB_APU4"/>
      <sheetName val="RESUMEN_PRESUPU_4"/>
    </sheetNames>
    <sheetDataSet>
      <sheetData sheetId="0">
        <row r="1">
          <cell r="A1" t="str">
            <v>CODIGO</v>
          </cell>
        </row>
      </sheetData>
      <sheetData sheetId="1">
        <row r="1">
          <cell r="A1" t="str">
            <v>CODIGO</v>
          </cell>
        </row>
      </sheetData>
      <sheetData sheetId="2">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APU"/>
      <sheetName val="PRESUPUESTO"/>
      <sheetName val="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SUB_APU"/>
      <sheetName val="RESUMEN_PRESUPU_"/>
      <sheetName val="SIMULACIÓNEDIFICIO.ok"/>
      <sheetName val="Hoja4"/>
    </sheetNames>
    <sheetDataSet>
      <sheetData sheetId="0">
        <row r="1">
          <cell r="A1" t="str">
            <v>CODIGO</v>
          </cell>
          <cell r="B1" t="str">
            <v>ITEM</v>
          </cell>
          <cell r="C1" t="str">
            <v>UNIDAD</v>
          </cell>
        </row>
        <row r="2">
          <cell r="A2" t="str">
            <v>Z100</v>
          </cell>
          <cell r="B2" t="str">
            <v>MORTERO 1:4</v>
          </cell>
          <cell r="C2" t="str">
            <v>M3</v>
          </cell>
          <cell r="D2">
            <v>181373</v>
          </cell>
        </row>
        <row r="3">
          <cell r="B3" t="str">
            <v>CODIGO</v>
          </cell>
          <cell r="C3" t="str">
            <v>Z100</v>
          </cell>
        </row>
        <row r="4">
          <cell r="A4" t="str">
            <v>CODIGO</v>
          </cell>
          <cell r="B4" t="str">
            <v>RECURSOS</v>
          </cell>
          <cell r="C4" t="str">
            <v>UNIDAD</v>
          </cell>
          <cell r="D4" t="str">
            <v>CANT.</v>
          </cell>
        </row>
        <row r="5">
          <cell r="B5" t="str">
            <v>MATERIALES</v>
          </cell>
        </row>
        <row r="6">
          <cell r="A6" t="str">
            <v>M010</v>
          </cell>
          <cell r="B6" t="str">
            <v>CEMENTO</v>
          </cell>
          <cell r="C6" t="str">
            <v>SACO</v>
          </cell>
          <cell r="D6">
            <v>7.3</v>
          </cell>
        </row>
        <row r="7">
          <cell r="A7" t="str">
            <v>M020</v>
          </cell>
          <cell r="B7" t="str">
            <v>AGUA</v>
          </cell>
          <cell r="C7" t="str">
            <v>LT</v>
          </cell>
          <cell r="D7">
            <v>212</v>
          </cell>
        </row>
        <row r="8">
          <cell r="A8" t="str">
            <v>M070</v>
          </cell>
          <cell r="B8" t="str">
            <v>ARENA DE PEGA</v>
          </cell>
          <cell r="C8" t="str">
            <v>M3</v>
          </cell>
          <cell r="D8">
            <v>1.4</v>
          </cell>
        </row>
        <row r="9">
          <cell r="B9">
            <v>0</v>
          </cell>
          <cell r="C9">
            <v>0</v>
          </cell>
        </row>
        <row r="11">
          <cell r="B11" t="str">
            <v>EQUIPO</v>
          </cell>
        </row>
        <row r="12">
          <cell r="B12" t="str">
            <v>HTA MENOR (5% de M. de O.)</v>
          </cell>
        </row>
        <row r="17">
          <cell r="B17" t="str">
            <v>MANO DE OBRA</v>
          </cell>
        </row>
        <row r="18">
          <cell r="A18" t="str">
            <v>O110</v>
          </cell>
          <cell r="B18" t="str">
            <v>1 OFIC. Y 1 AYUD.</v>
          </cell>
          <cell r="C18" t="str">
            <v>DIA</v>
          </cell>
          <cell r="D18">
            <v>0.4</v>
          </cell>
        </row>
        <row r="21">
          <cell r="A21">
            <v>0</v>
          </cell>
          <cell r="B21">
            <v>0</v>
          </cell>
          <cell r="C21">
            <v>0</v>
          </cell>
        </row>
        <row r="23">
          <cell r="B23" t="str">
            <v>TRANSPORTE</v>
          </cell>
        </row>
        <row r="27">
          <cell r="A27">
            <v>0</v>
          </cell>
          <cell r="B27">
            <v>0</v>
          </cell>
          <cell r="C27">
            <v>0</v>
          </cell>
        </row>
        <row r="31">
          <cell r="A31" t="str">
            <v>CODIGO</v>
          </cell>
          <cell r="B31" t="str">
            <v>ITEM</v>
          </cell>
          <cell r="C31" t="str">
            <v>UNIDAD</v>
          </cell>
        </row>
        <row r="32">
          <cell r="A32" t="str">
            <v>Z110</v>
          </cell>
          <cell r="B32" t="str">
            <v>MORTERO 1:5</v>
          </cell>
          <cell r="C32" t="str">
            <v>M3</v>
          </cell>
          <cell r="D32">
            <v>151123.875</v>
          </cell>
        </row>
        <row r="33">
          <cell r="B33" t="str">
            <v>CODIGO</v>
          </cell>
          <cell r="C33" t="str">
            <v>Z110</v>
          </cell>
        </row>
        <row r="34">
          <cell r="A34" t="str">
            <v>CODIGO</v>
          </cell>
          <cell r="B34" t="str">
            <v>RECURSOS</v>
          </cell>
          <cell r="C34" t="str">
            <v>UNIDAD</v>
          </cell>
          <cell r="D34" t="str">
            <v>CANT.</v>
          </cell>
        </row>
        <row r="35">
          <cell r="B35" t="str">
            <v>MATERIALES</v>
          </cell>
        </row>
        <row r="36">
          <cell r="A36" t="str">
            <v>M010</v>
          </cell>
          <cell r="B36" t="str">
            <v>CEMENTO</v>
          </cell>
          <cell r="C36" t="str">
            <v>SACO</v>
          </cell>
          <cell r="D36">
            <v>6</v>
          </cell>
        </row>
        <row r="37">
          <cell r="A37" t="str">
            <v>M020</v>
          </cell>
          <cell r="B37" t="str">
            <v>AGUA</v>
          </cell>
          <cell r="C37" t="str">
            <v>LT</v>
          </cell>
          <cell r="D37">
            <v>48</v>
          </cell>
        </row>
        <row r="38">
          <cell r="A38" t="str">
            <v>M070</v>
          </cell>
          <cell r="B38" t="str">
            <v>ARENA DE PEGA</v>
          </cell>
          <cell r="C38" t="str">
            <v>M3</v>
          </cell>
          <cell r="D38">
            <v>1.2</v>
          </cell>
        </row>
        <row r="39">
          <cell r="B39">
            <v>0</v>
          </cell>
          <cell r="C39">
            <v>0</v>
          </cell>
        </row>
        <row r="41">
          <cell r="B41" t="str">
            <v>EQUIPO</v>
          </cell>
        </row>
        <row r="42">
          <cell r="B42" t="str">
            <v>HTA MENOR (5% de M. de O.)</v>
          </cell>
        </row>
        <row r="44">
          <cell r="A44">
            <v>0</v>
          </cell>
          <cell r="B44">
            <v>0</v>
          </cell>
          <cell r="C44">
            <v>0</v>
          </cell>
        </row>
        <row r="46">
          <cell r="B46" t="str">
            <v>MANO DE OBRA</v>
          </cell>
        </row>
        <row r="47">
          <cell r="A47" t="str">
            <v>O110</v>
          </cell>
          <cell r="B47" t="str">
            <v>1 OFIC. Y 1 AYUD.</v>
          </cell>
          <cell r="C47" t="str">
            <v>DIA</v>
          </cell>
          <cell r="D47">
            <v>0.35</v>
          </cell>
        </row>
        <row r="49">
          <cell r="A49">
            <v>0</v>
          </cell>
          <cell r="B49">
            <v>0</v>
          </cell>
          <cell r="C49">
            <v>0</v>
          </cell>
        </row>
        <row r="51">
          <cell r="B51" t="str">
            <v>TRANSPORTE</v>
          </cell>
        </row>
        <row r="55">
          <cell r="A55">
            <v>0</v>
          </cell>
          <cell r="B55">
            <v>0</v>
          </cell>
          <cell r="C55">
            <v>0</v>
          </cell>
        </row>
        <row r="58">
          <cell r="A58" t="str">
            <v>CODIGO</v>
          </cell>
          <cell r="B58" t="str">
            <v>ITEM</v>
          </cell>
          <cell r="C58" t="str">
            <v>UNIDAD</v>
          </cell>
        </row>
        <row r="59">
          <cell r="A59" t="str">
            <v>Z120</v>
          </cell>
          <cell r="B59" t="str">
            <v>MORTERO 1:6</v>
          </cell>
          <cell r="C59" t="str">
            <v>M3</v>
          </cell>
          <cell r="D59">
            <v>145003.125</v>
          </cell>
        </row>
        <row r="60">
          <cell r="B60" t="str">
            <v>CODIGO</v>
          </cell>
          <cell r="C60" t="str">
            <v>Z120</v>
          </cell>
        </row>
        <row r="61">
          <cell r="A61" t="str">
            <v>CODIGO</v>
          </cell>
          <cell r="B61" t="str">
            <v>RECURSOS</v>
          </cell>
          <cell r="C61" t="str">
            <v>UNIDAD</v>
          </cell>
          <cell r="D61" t="str">
            <v>CANT.</v>
          </cell>
        </row>
        <row r="62">
          <cell r="B62" t="str">
            <v>MATERIALES</v>
          </cell>
        </row>
        <row r="63">
          <cell r="A63" t="str">
            <v>M010</v>
          </cell>
          <cell r="B63" t="str">
            <v>CEMENTO</v>
          </cell>
          <cell r="C63" t="str">
            <v>SACO</v>
          </cell>
          <cell r="D63">
            <v>5.25</v>
          </cell>
        </row>
        <row r="64">
          <cell r="A64" t="str">
            <v>M020</v>
          </cell>
          <cell r="B64" t="str">
            <v>AGUA</v>
          </cell>
          <cell r="C64" t="str">
            <v>LT</v>
          </cell>
          <cell r="D64">
            <v>233</v>
          </cell>
        </row>
        <row r="65">
          <cell r="A65" t="str">
            <v>M070</v>
          </cell>
          <cell r="B65" t="str">
            <v>ARENA DE PEGA</v>
          </cell>
          <cell r="C65" t="str">
            <v>M3</v>
          </cell>
          <cell r="D65">
            <v>1.2</v>
          </cell>
        </row>
        <row r="66">
          <cell r="B66">
            <v>0</v>
          </cell>
          <cell r="C66">
            <v>0</v>
          </cell>
        </row>
        <row r="68">
          <cell r="B68" t="str">
            <v>EQUIPO</v>
          </cell>
        </row>
        <row r="69">
          <cell r="B69" t="str">
            <v>HTA MENOR (5% de M. de O.)</v>
          </cell>
        </row>
        <row r="70">
          <cell r="A70">
            <v>0</v>
          </cell>
          <cell r="B70">
            <v>0</v>
          </cell>
          <cell r="C70">
            <v>0</v>
          </cell>
        </row>
        <row r="72">
          <cell r="B72" t="str">
            <v>MANO DE OBRA</v>
          </cell>
        </row>
        <row r="73">
          <cell r="A73" t="str">
            <v>O110</v>
          </cell>
          <cell r="B73" t="str">
            <v>1 OFIC. Y 1 AYUD.</v>
          </cell>
          <cell r="C73" t="str">
            <v>DIA</v>
          </cell>
          <cell r="D73">
            <v>0.45</v>
          </cell>
        </row>
        <row r="74">
          <cell r="A74">
            <v>0</v>
          </cell>
          <cell r="B74">
            <v>0</v>
          </cell>
          <cell r="C74">
            <v>0</v>
          </cell>
        </row>
        <row r="75">
          <cell r="A75">
            <v>0</v>
          </cell>
          <cell r="B75">
            <v>0</v>
          </cell>
          <cell r="C75">
            <v>0</v>
          </cell>
        </row>
        <row r="77">
          <cell r="B77" t="str">
            <v>TRANSPORTE</v>
          </cell>
        </row>
        <row r="79">
          <cell r="A79">
            <v>0</v>
          </cell>
          <cell r="B79">
            <v>0</v>
          </cell>
          <cell r="C79">
            <v>0</v>
          </cell>
        </row>
        <row r="80">
          <cell r="A80">
            <v>0</v>
          </cell>
          <cell r="B80">
            <v>0</v>
          </cell>
          <cell r="C80">
            <v>0</v>
          </cell>
        </row>
        <row r="81">
          <cell r="A81">
            <v>0</v>
          </cell>
          <cell r="B81">
            <v>0</v>
          </cell>
          <cell r="C81">
            <v>0</v>
          </cell>
        </row>
        <row r="86">
          <cell r="A86" t="str">
            <v>CODIGO</v>
          </cell>
          <cell r="B86" t="str">
            <v>ITEM</v>
          </cell>
          <cell r="C86" t="str">
            <v>UNIDAD</v>
          </cell>
        </row>
        <row r="87">
          <cell r="A87" t="str">
            <v>Z130</v>
          </cell>
          <cell r="B87" t="str">
            <v>MORTERO 1:7</v>
          </cell>
          <cell r="C87" t="str">
            <v>M3</v>
          </cell>
          <cell r="D87">
            <v>121172.625</v>
          </cell>
        </row>
        <row r="88">
          <cell r="B88" t="str">
            <v>CODIGO</v>
          </cell>
          <cell r="C88" t="str">
            <v>Z130</v>
          </cell>
        </row>
        <row r="89">
          <cell r="A89" t="str">
            <v>CODIGO</v>
          </cell>
          <cell r="B89" t="str">
            <v>RECURSOS</v>
          </cell>
          <cell r="C89" t="str">
            <v>UNIDAD</v>
          </cell>
          <cell r="D89" t="str">
            <v>CANT.</v>
          </cell>
        </row>
        <row r="90">
          <cell r="B90" t="str">
            <v>MATERIALES</v>
          </cell>
        </row>
        <row r="91">
          <cell r="A91" t="str">
            <v>M010</v>
          </cell>
          <cell r="B91" t="str">
            <v>CEMENTO</v>
          </cell>
          <cell r="C91" t="str">
            <v>SACO</v>
          </cell>
          <cell r="D91">
            <v>4.5</v>
          </cell>
        </row>
        <row r="92">
          <cell r="A92" t="str">
            <v>M020</v>
          </cell>
          <cell r="B92" t="str">
            <v>AGUA</v>
          </cell>
          <cell r="C92" t="str">
            <v>LT</v>
          </cell>
          <cell r="D92">
            <v>204</v>
          </cell>
        </row>
        <row r="93">
          <cell r="A93" t="str">
            <v>M070</v>
          </cell>
          <cell r="B93" t="str">
            <v>ARENA DE PEGA</v>
          </cell>
          <cell r="C93" t="str">
            <v>M3</v>
          </cell>
          <cell r="D93">
            <v>1.25</v>
          </cell>
        </row>
        <row r="94">
          <cell r="B94">
            <v>0</v>
          </cell>
          <cell r="C94">
            <v>0</v>
          </cell>
        </row>
        <row r="96">
          <cell r="B96" t="str">
            <v>EQUIPO</v>
          </cell>
        </row>
        <row r="97">
          <cell r="B97" t="str">
            <v>HTA MENOR (5% de M. de O.)</v>
          </cell>
        </row>
        <row r="98">
          <cell r="A98">
            <v>0</v>
          </cell>
          <cell r="B98">
            <v>0</v>
          </cell>
          <cell r="C98">
            <v>0</v>
          </cell>
        </row>
        <row r="99">
          <cell r="A99">
            <v>0</v>
          </cell>
          <cell r="B99">
            <v>0</v>
          </cell>
          <cell r="C99">
            <v>0</v>
          </cell>
        </row>
        <row r="100">
          <cell r="A100">
            <v>0</v>
          </cell>
          <cell r="B100">
            <v>0</v>
          </cell>
          <cell r="C100">
            <v>0</v>
          </cell>
        </row>
        <row r="102">
          <cell r="B102" t="str">
            <v>MANO DE OBRA</v>
          </cell>
        </row>
        <row r="103">
          <cell r="A103" t="str">
            <v>O110</v>
          </cell>
          <cell r="B103" t="str">
            <v>1 OFIC. Y 1 AYUD.</v>
          </cell>
          <cell r="C103" t="str">
            <v>DIA</v>
          </cell>
          <cell r="D103">
            <v>0.25</v>
          </cell>
        </row>
        <row r="104">
          <cell r="A104">
            <v>0</v>
          </cell>
          <cell r="B104">
            <v>0</v>
          </cell>
          <cell r="C104">
            <v>0</v>
          </cell>
        </row>
        <row r="105">
          <cell r="A105">
            <v>0</v>
          </cell>
          <cell r="B105">
            <v>0</v>
          </cell>
          <cell r="C105">
            <v>0</v>
          </cell>
        </row>
        <row r="106">
          <cell r="A106">
            <v>0</v>
          </cell>
          <cell r="B106">
            <v>0</v>
          </cell>
          <cell r="C106">
            <v>0</v>
          </cell>
        </row>
        <row r="108">
          <cell r="B108" t="str">
            <v>TRANSPORTE</v>
          </cell>
        </row>
        <row r="110">
          <cell r="A110">
            <v>0</v>
          </cell>
          <cell r="B110">
            <v>0</v>
          </cell>
          <cell r="C110">
            <v>0</v>
          </cell>
        </row>
        <row r="111">
          <cell r="A111">
            <v>0</v>
          </cell>
          <cell r="B111">
            <v>0</v>
          </cell>
          <cell r="C111">
            <v>0</v>
          </cell>
        </row>
        <row r="112">
          <cell r="A112">
            <v>0</v>
          </cell>
          <cell r="B112">
            <v>0</v>
          </cell>
          <cell r="C112">
            <v>0</v>
          </cell>
        </row>
        <row r="115">
          <cell r="A115" t="str">
            <v>CODIGO</v>
          </cell>
          <cell r="B115" t="str">
            <v>ITEM</v>
          </cell>
          <cell r="C115" t="str">
            <v>UNIDAD</v>
          </cell>
        </row>
        <row r="116">
          <cell r="A116" t="str">
            <v>Z140</v>
          </cell>
          <cell r="B116" t="str">
            <v>MORTERO REV.  1:3</v>
          </cell>
          <cell r="C116" t="str">
            <v>M3</v>
          </cell>
          <cell r="D116">
            <v>192469.5</v>
          </cell>
        </row>
        <row r="117">
          <cell r="B117" t="str">
            <v>CODIGO</v>
          </cell>
          <cell r="C117" t="str">
            <v>Z140</v>
          </cell>
        </row>
        <row r="118">
          <cell r="A118" t="str">
            <v>CODIGO</v>
          </cell>
          <cell r="B118" t="str">
            <v>RECURSOS</v>
          </cell>
          <cell r="C118" t="str">
            <v>UNIDAD</v>
          </cell>
          <cell r="D118" t="str">
            <v>CANT.</v>
          </cell>
        </row>
        <row r="119">
          <cell r="B119" t="str">
            <v>MATERIALES</v>
          </cell>
        </row>
        <row r="120">
          <cell r="A120" t="str">
            <v>M010</v>
          </cell>
          <cell r="B120" t="str">
            <v>CEMENTO</v>
          </cell>
          <cell r="C120" t="str">
            <v>SACO</v>
          </cell>
          <cell r="D120">
            <v>9</v>
          </cell>
        </row>
        <row r="121">
          <cell r="A121" t="str">
            <v>M020</v>
          </cell>
          <cell r="B121" t="str">
            <v>AGUA</v>
          </cell>
          <cell r="C121" t="str">
            <v>LT</v>
          </cell>
          <cell r="D121">
            <v>252</v>
          </cell>
        </row>
        <row r="122">
          <cell r="A122" t="str">
            <v>M050</v>
          </cell>
          <cell r="B122" t="str">
            <v xml:space="preserve">ARENA DE REVOQUE. </v>
          </cell>
          <cell r="C122" t="str">
            <v>M3</v>
          </cell>
          <cell r="D122">
            <v>1.1000000000000001</v>
          </cell>
        </row>
        <row r="123">
          <cell r="B123">
            <v>0</v>
          </cell>
          <cell r="C123">
            <v>0</v>
          </cell>
        </row>
        <row r="125">
          <cell r="B125" t="str">
            <v>EQUIPO</v>
          </cell>
        </row>
        <row r="126">
          <cell r="B126" t="str">
            <v>HTA MENOR (5% de M. de O.)</v>
          </cell>
        </row>
        <row r="127">
          <cell r="A127">
            <v>0</v>
          </cell>
          <cell r="B127">
            <v>0</v>
          </cell>
          <cell r="C127">
            <v>0</v>
          </cell>
        </row>
        <row r="128">
          <cell r="A128">
            <v>0</v>
          </cell>
          <cell r="B128">
            <v>0</v>
          </cell>
          <cell r="C128">
            <v>0</v>
          </cell>
        </row>
        <row r="129">
          <cell r="A129">
            <v>0</v>
          </cell>
          <cell r="B129">
            <v>0</v>
          </cell>
          <cell r="C129">
            <v>0</v>
          </cell>
        </row>
        <row r="131">
          <cell r="B131" t="str">
            <v>MANO DE OBRA</v>
          </cell>
        </row>
        <row r="132">
          <cell r="A132" t="str">
            <v>O110</v>
          </cell>
          <cell r="B132" t="str">
            <v>1 OFIC. Y 1 AYUD.</v>
          </cell>
          <cell r="C132" t="str">
            <v>DIA</v>
          </cell>
          <cell r="D132">
            <v>0.2</v>
          </cell>
        </row>
        <row r="133">
          <cell r="A133">
            <v>0</v>
          </cell>
          <cell r="B133">
            <v>0</v>
          </cell>
          <cell r="C133">
            <v>0</v>
          </cell>
        </row>
        <row r="134">
          <cell r="A134">
            <v>0</v>
          </cell>
          <cell r="B134">
            <v>0</v>
          </cell>
          <cell r="C134">
            <v>0</v>
          </cell>
        </row>
        <row r="135">
          <cell r="A135">
            <v>0</v>
          </cell>
          <cell r="B135">
            <v>0</v>
          </cell>
          <cell r="C135">
            <v>0</v>
          </cell>
        </row>
        <row r="137">
          <cell r="B137" t="str">
            <v>TRANSPORTE</v>
          </cell>
        </row>
        <row r="139">
          <cell r="A139">
            <v>0</v>
          </cell>
          <cell r="B139">
            <v>0</v>
          </cell>
          <cell r="C139">
            <v>0</v>
          </cell>
        </row>
        <row r="140">
          <cell r="A140">
            <v>0</v>
          </cell>
          <cell r="B140">
            <v>0</v>
          </cell>
          <cell r="C140">
            <v>0</v>
          </cell>
        </row>
        <row r="141">
          <cell r="A141">
            <v>0</v>
          </cell>
          <cell r="B141">
            <v>0</v>
          </cell>
          <cell r="C141">
            <v>0</v>
          </cell>
        </row>
        <row r="145">
          <cell r="A145" t="str">
            <v>CODIGO</v>
          </cell>
          <cell r="B145" t="str">
            <v>ITEM</v>
          </cell>
          <cell r="C145" t="str">
            <v>UNIDAD</v>
          </cell>
        </row>
        <row r="146">
          <cell r="A146" t="str">
            <v>Z150</v>
          </cell>
          <cell r="B146" t="str">
            <v>MORTERO REV.  1:4</v>
          </cell>
          <cell r="C146" t="str">
            <v>M3</v>
          </cell>
          <cell r="D146">
            <v>160884.5</v>
          </cell>
        </row>
        <row r="147">
          <cell r="B147" t="str">
            <v>CODIGO</v>
          </cell>
          <cell r="C147" t="str">
            <v>Z150</v>
          </cell>
        </row>
        <row r="148">
          <cell r="A148" t="str">
            <v>CODIGO</v>
          </cell>
          <cell r="B148" t="str">
            <v>RECURSOS</v>
          </cell>
          <cell r="C148" t="str">
            <v>UNIDAD</v>
          </cell>
          <cell r="D148" t="str">
            <v>CANT.</v>
          </cell>
        </row>
        <row r="149">
          <cell r="B149" t="str">
            <v>MATERIALES</v>
          </cell>
        </row>
        <row r="150">
          <cell r="A150" t="str">
            <v>M010</v>
          </cell>
          <cell r="B150" t="str">
            <v>CEMENTO</v>
          </cell>
          <cell r="C150" t="str">
            <v>SACO</v>
          </cell>
          <cell r="D150">
            <v>7</v>
          </cell>
        </row>
        <row r="151">
          <cell r="A151" t="str">
            <v>M020</v>
          </cell>
          <cell r="B151" t="str">
            <v>AGUA</v>
          </cell>
          <cell r="C151" t="str">
            <v>LT</v>
          </cell>
          <cell r="D151">
            <v>252</v>
          </cell>
        </row>
        <row r="152">
          <cell r="A152" t="str">
            <v>M050</v>
          </cell>
          <cell r="B152" t="str">
            <v xml:space="preserve">ARENA DE REVOQUE. </v>
          </cell>
          <cell r="C152" t="str">
            <v>M3</v>
          </cell>
          <cell r="D152">
            <v>1.2</v>
          </cell>
        </row>
        <row r="153">
          <cell r="B153">
            <v>0</v>
          </cell>
          <cell r="C153">
            <v>0</v>
          </cell>
        </row>
        <row r="155">
          <cell r="B155" t="str">
            <v>EQUIPO</v>
          </cell>
        </row>
        <row r="156">
          <cell r="B156" t="str">
            <v>HTA MENOR (5% de M. de O.)</v>
          </cell>
        </row>
        <row r="157">
          <cell r="A157">
            <v>0</v>
          </cell>
          <cell r="B157">
            <v>0</v>
          </cell>
          <cell r="C157">
            <v>0</v>
          </cell>
        </row>
        <row r="158">
          <cell r="A158">
            <v>0</v>
          </cell>
          <cell r="B158">
            <v>0</v>
          </cell>
          <cell r="C158">
            <v>0</v>
          </cell>
        </row>
        <row r="159">
          <cell r="A159">
            <v>0</v>
          </cell>
          <cell r="B159">
            <v>0</v>
          </cell>
          <cell r="C159">
            <v>0</v>
          </cell>
        </row>
        <row r="161">
          <cell r="B161" t="str">
            <v>MANO DE OBRA</v>
          </cell>
        </row>
        <row r="162">
          <cell r="A162" t="str">
            <v>O110</v>
          </cell>
          <cell r="B162" t="str">
            <v>1 OFIC. Y 1 AYUD.</v>
          </cell>
          <cell r="C162" t="str">
            <v>DIA</v>
          </cell>
          <cell r="D162">
            <v>0.2</v>
          </cell>
        </row>
        <row r="163">
          <cell r="A163">
            <v>0</v>
          </cell>
          <cell r="B163">
            <v>0</v>
          </cell>
          <cell r="C163">
            <v>0</v>
          </cell>
        </row>
        <row r="164">
          <cell r="A164">
            <v>0</v>
          </cell>
          <cell r="B164">
            <v>0</v>
          </cell>
          <cell r="C164">
            <v>0</v>
          </cell>
        </row>
        <row r="166">
          <cell r="B166" t="str">
            <v>TRANSPORTE</v>
          </cell>
        </row>
        <row r="168">
          <cell r="A168">
            <v>0</v>
          </cell>
          <cell r="B168">
            <v>0</v>
          </cell>
          <cell r="C168">
            <v>0</v>
          </cell>
        </row>
        <row r="169">
          <cell r="A169">
            <v>0</v>
          </cell>
          <cell r="B169">
            <v>0</v>
          </cell>
          <cell r="C169">
            <v>0</v>
          </cell>
        </row>
        <row r="173">
          <cell r="A173" t="str">
            <v>CODIGO</v>
          </cell>
          <cell r="B173" t="str">
            <v>ITEM</v>
          </cell>
          <cell r="C173" t="str">
            <v>UNIDAD</v>
          </cell>
        </row>
        <row r="174">
          <cell r="A174" t="str">
            <v>Z160</v>
          </cell>
          <cell r="B174" t="str">
            <v>MORTERO REV.  1:5</v>
          </cell>
          <cell r="C174" t="str">
            <v>M3</v>
          </cell>
          <cell r="D174">
            <v>139009.5</v>
          </cell>
        </row>
        <row r="175">
          <cell r="B175" t="str">
            <v>CODIGO</v>
          </cell>
          <cell r="C175" t="str">
            <v>Z160</v>
          </cell>
        </row>
        <row r="176">
          <cell r="A176" t="str">
            <v>CODIGO</v>
          </cell>
          <cell r="B176" t="str">
            <v>RECURSOS</v>
          </cell>
          <cell r="C176" t="str">
            <v>UNIDAD</v>
          </cell>
          <cell r="D176" t="str">
            <v>CANT.</v>
          </cell>
        </row>
        <row r="177">
          <cell r="B177" t="str">
            <v>MATERIALES</v>
          </cell>
        </row>
        <row r="178">
          <cell r="A178" t="str">
            <v>M010</v>
          </cell>
          <cell r="B178" t="str">
            <v>CEMENTO</v>
          </cell>
          <cell r="C178" t="str">
            <v>SACO</v>
          </cell>
          <cell r="D178">
            <v>6</v>
          </cell>
        </row>
        <row r="179">
          <cell r="A179" t="str">
            <v>M020</v>
          </cell>
          <cell r="B179" t="str">
            <v>AGUA</v>
          </cell>
          <cell r="C179" t="str">
            <v>LT</v>
          </cell>
          <cell r="D179">
            <v>237</v>
          </cell>
        </row>
        <row r="180">
          <cell r="A180" t="str">
            <v>M050</v>
          </cell>
          <cell r="B180" t="str">
            <v xml:space="preserve">ARENA DE REVOQUE. </v>
          </cell>
          <cell r="C180" t="str">
            <v>M3</v>
          </cell>
          <cell r="D180">
            <v>1</v>
          </cell>
        </row>
        <row r="181">
          <cell r="B181">
            <v>0</v>
          </cell>
          <cell r="C181">
            <v>0</v>
          </cell>
        </row>
        <row r="183">
          <cell r="B183" t="str">
            <v>EQUIPO</v>
          </cell>
        </row>
        <row r="184">
          <cell r="B184" t="str">
            <v>HTA MENOR (5% de M. de O.)</v>
          </cell>
        </row>
        <row r="185">
          <cell r="A185">
            <v>0</v>
          </cell>
          <cell r="B185">
            <v>0</v>
          </cell>
          <cell r="C185">
            <v>0</v>
          </cell>
        </row>
        <row r="186">
          <cell r="A186">
            <v>0</v>
          </cell>
          <cell r="B186">
            <v>0</v>
          </cell>
          <cell r="C186">
            <v>0</v>
          </cell>
        </row>
        <row r="187">
          <cell r="A187">
            <v>0</v>
          </cell>
          <cell r="B187">
            <v>0</v>
          </cell>
          <cell r="C187">
            <v>0</v>
          </cell>
        </row>
        <row r="189">
          <cell r="B189" t="str">
            <v>MANO DE OBRA</v>
          </cell>
        </row>
        <row r="190">
          <cell r="A190" t="str">
            <v>O110</v>
          </cell>
          <cell r="B190" t="str">
            <v>1 OFIC. Y 1 AYUD.</v>
          </cell>
          <cell r="C190" t="str">
            <v>DIA</v>
          </cell>
          <cell r="D190">
            <v>0.2</v>
          </cell>
        </row>
        <row r="191">
          <cell r="A191">
            <v>0</v>
          </cell>
          <cell r="B191">
            <v>0</v>
          </cell>
          <cell r="C191">
            <v>0</v>
          </cell>
        </row>
        <row r="192">
          <cell r="A192">
            <v>0</v>
          </cell>
          <cell r="B192">
            <v>0</v>
          </cell>
          <cell r="C192">
            <v>0</v>
          </cell>
        </row>
        <row r="193">
          <cell r="A193">
            <v>0</v>
          </cell>
          <cell r="B193">
            <v>0</v>
          </cell>
          <cell r="C193">
            <v>0</v>
          </cell>
        </row>
        <row r="195">
          <cell r="B195" t="str">
            <v>TRANSPORTE</v>
          </cell>
        </row>
        <row r="197">
          <cell r="A197">
            <v>0</v>
          </cell>
          <cell r="B197">
            <v>0</v>
          </cell>
          <cell r="C197">
            <v>0</v>
          </cell>
        </row>
        <row r="198">
          <cell r="A198">
            <v>0</v>
          </cell>
          <cell r="B198">
            <v>0</v>
          </cell>
          <cell r="C198">
            <v>0</v>
          </cell>
        </row>
        <row r="199">
          <cell r="A199">
            <v>0</v>
          </cell>
          <cell r="B199">
            <v>0</v>
          </cell>
          <cell r="C199">
            <v>0</v>
          </cell>
        </row>
        <row r="202">
          <cell r="A202" t="str">
            <v>CODIGO</v>
          </cell>
          <cell r="B202" t="str">
            <v>ITEM</v>
          </cell>
          <cell r="C202" t="str">
            <v>UNIDAD</v>
          </cell>
        </row>
        <row r="203">
          <cell r="A203" t="str">
            <v>Z170</v>
          </cell>
          <cell r="B203" t="str">
            <v>MORTERO REV.  1:6</v>
          </cell>
          <cell r="C203" t="str">
            <v>M3</v>
          </cell>
          <cell r="D203">
            <v>125409.5</v>
          </cell>
        </row>
        <row r="204">
          <cell r="B204" t="str">
            <v>CODIGO</v>
          </cell>
          <cell r="C204" t="str">
            <v>Z170</v>
          </cell>
        </row>
        <row r="205">
          <cell r="A205" t="str">
            <v>CODIGO</v>
          </cell>
          <cell r="B205" t="str">
            <v>RECURSOS</v>
          </cell>
          <cell r="C205" t="str">
            <v>UNIDAD</v>
          </cell>
          <cell r="D205" t="str">
            <v>CANT.</v>
          </cell>
        </row>
        <row r="206">
          <cell r="B206" t="str">
            <v>MATERIALES</v>
          </cell>
        </row>
        <row r="207">
          <cell r="A207" t="str">
            <v>M010</v>
          </cell>
          <cell r="B207" t="str">
            <v>CEMENTO</v>
          </cell>
          <cell r="C207" t="str">
            <v>SACO</v>
          </cell>
          <cell r="D207">
            <v>5.2</v>
          </cell>
        </row>
        <row r="208">
          <cell r="A208" t="str">
            <v>M020</v>
          </cell>
          <cell r="B208" t="str">
            <v>AGUA</v>
          </cell>
          <cell r="C208" t="str">
            <v>LT</v>
          </cell>
          <cell r="D208">
            <v>237</v>
          </cell>
        </row>
        <row r="209">
          <cell r="A209" t="str">
            <v>M050</v>
          </cell>
          <cell r="B209" t="str">
            <v xml:space="preserve">ARENA DE REVOQUE. </v>
          </cell>
          <cell r="C209" t="str">
            <v>M3</v>
          </cell>
          <cell r="D209">
            <v>1</v>
          </cell>
        </row>
        <row r="210">
          <cell r="B210">
            <v>0</v>
          </cell>
          <cell r="C210">
            <v>0</v>
          </cell>
        </row>
        <row r="212">
          <cell r="B212" t="str">
            <v>EQUIPO</v>
          </cell>
        </row>
        <row r="213">
          <cell r="B213" t="str">
            <v>HTA MENOR (5% de M. de O.)</v>
          </cell>
        </row>
        <row r="214">
          <cell r="A214">
            <v>0</v>
          </cell>
          <cell r="B214">
            <v>0</v>
          </cell>
          <cell r="C214">
            <v>0</v>
          </cell>
        </row>
        <row r="215">
          <cell r="A215">
            <v>0</v>
          </cell>
          <cell r="B215">
            <v>0</v>
          </cell>
          <cell r="C215">
            <v>0</v>
          </cell>
        </row>
        <row r="216">
          <cell r="A216">
            <v>0</v>
          </cell>
          <cell r="B216">
            <v>0</v>
          </cell>
          <cell r="C216">
            <v>0</v>
          </cell>
        </row>
        <row r="218">
          <cell r="B218" t="str">
            <v>MANO DE OBRA</v>
          </cell>
        </row>
        <row r="219">
          <cell r="A219" t="str">
            <v>O110</v>
          </cell>
          <cell r="B219" t="str">
            <v>1 OFIC. Y 1 AYUD.</v>
          </cell>
          <cell r="C219" t="str">
            <v>DIA</v>
          </cell>
          <cell r="D219">
            <v>0.2</v>
          </cell>
        </row>
        <row r="220">
          <cell r="A220">
            <v>0</v>
          </cell>
          <cell r="B220">
            <v>0</v>
          </cell>
          <cell r="C220">
            <v>0</v>
          </cell>
        </row>
        <row r="221">
          <cell r="A221">
            <v>0</v>
          </cell>
          <cell r="B221">
            <v>0</v>
          </cell>
          <cell r="C221">
            <v>0</v>
          </cell>
        </row>
        <row r="222">
          <cell r="A222">
            <v>0</v>
          </cell>
          <cell r="B222">
            <v>0</v>
          </cell>
          <cell r="C222">
            <v>0</v>
          </cell>
        </row>
        <row r="224">
          <cell r="B224" t="str">
            <v>TRANSPORTE</v>
          </cell>
        </row>
        <row r="226">
          <cell r="A226">
            <v>0</v>
          </cell>
          <cell r="B226">
            <v>0</v>
          </cell>
          <cell r="C226">
            <v>0</v>
          </cell>
        </row>
        <row r="227">
          <cell r="A227">
            <v>0</v>
          </cell>
          <cell r="B227">
            <v>0</v>
          </cell>
          <cell r="C227">
            <v>0</v>
          </cell>
        </row>
        <row r="230">
          <cell r="A230" t="str">
            <v>CODIGO</v>
          </cell>
          <cell r="B230" t="str">
            <v>ITEM</v>
          </cell>
          <cell r="C230" t="str">
            <v>UNIDAD</v>
          </cell>
        </row>
        <row r="231">
          <cell r="A231" t="str">
            <v>Z180</v>
          </cell>
          <cell r="B231" t="str">
            <v>MORTERO.  1:3</v>
          </cell>
          <cell r="C231" t="str">
            <v>M3</v>
          </cell>
          <cell r="D231">
            <v>194177.625</v>
          </cell>
        </row>
        <row r="232">
          <cell r="B232" t="str">
            <v>CODIGO</v>
          </cell>
          <cell r="C232" t="str">
            <v>Z180</v>
          </cell>
        </row>
        <row r="233">
          <cell r="A233" t="str">
            <v>CODIGO</v>
          </cell>
          <cell r="B233" t="str">
            <v>RECURSOS</v>
          </cell>
          <cell r="C233" t="str">
            <v>UNIDAD</v>
          </cell>
          <cell r="D233" t="str">
            <v>CANT.</v>
          </cell>
        </row>
        <row r="234">
          <cell r="B234" t="str">
            <v>MATERIALES</v>
          </cell>
        </row>
        <row r="235">
          <cell r="A235" t="str">
            <v>M010</v>
          </cell>
          <cell r="B235" t="str">
            <v>CEMENTO</v>
          </cell>
          <cell r="C235" t="str">
            <v>SACO</v>
          </cell>
          <cell r="D235">
            <v>9</v>
          </cell>
        </row>
        <row r="236">
          <cell r="A236" t="str">
            <v>M020</v>
          </cell>
          <cell r="B236" t="str">
            <v>AGUA</v>
          </cell>
          <cell r="C236" t="str">
            <v>LT</v>
          </cell>
          <cell r="D236">
            <v>40</v>
          </cell>
        </row>
        <row r="237">
          <cell r="A237" t="str">
            <v>M070</v>
          </cell>
          <cell r="B237" t="str">
            <v>ARENA DE PEGA</v>
          </cell>
          <cell r="C237" t="str">
            <v>M3</v>
          </cell>
          <cell r="D237">
            <v>1.1200000000000001</v>
          </cell>
        </row>
        <row r="238">
          <cell r="B238">
            <v>0</v>
          </cell>
          <cell r="C238">
            <v>0</v>
          </cell>
        </row>
        <row r="240">
          <cell r="B240" t="str">
            <v>EQUIPO</v>
          </cell>
        </row>
        <row r="241">
          <cell r="B241" t="str">
            <v>HTA MENOR (5% de M. de O.)</v>
          </cell>
        </row>
        <row r="242">
          <cell r="A242">
            <v>0</v>
          </cell>
          <cell r="B242">
            <v>0</v>
          </cell>
          <cell r="C242">
            <v>0</v>
          </cell>
        </row>
        <row r="243">
          <cell r="A243">
            <v>0</v>
          </cell>
          <cell r="B243">
            <v>0</v>
          </cell>
          <cell r="C243">
            <v>0</v>
          </cell>
        </row>
        <row r="244">
          <cell r="A244">
            <v>0</v>
          </cell>
          <cell r="B244">
            <v>0</v>
          </cell>
          <cell r="C244">
            <v>0</v>
          </cell>
        </row>
        <row r="246">
          <cell r="B246" t="str">
            <v>MANO DE OBRA</v>
          </cell>
        </row>
        <row r="247">
          <cell r="A247" t="str">
            <v>O110</v>
          </cell>
          <cell r="B247" t="str">
            <v>1 OFIC. Y 1 AYUD.</v>
          </cell>
          <cell r="C247" t="str">
            <v>DIA</v>
          </cell>
          <cell r="D247">
            <v>0.25</v>
          </cell>
        </row>
        <row r="248">
          <cell r="A248">
            <v>0</v>
          </cell>
          <cell r="B248">
            <v>0</v>
          </cell>
          <cell r="C248">
            <v>0</v>
          </cell>
        </row>
        <row r="249">
          <cell r="A249">
            <v>0</v>
          </cell>
          <cell r="B249">
            <v>0</v>
          </cell>
          <cell r="C249">
            <v>0</v>
          </cell>
        </row>
        <row r="250">
          <cell r="A250">
            <v>0</v>
          </cell>
          <cell r="B250">
            <v>0</v>
          </cell>
          <cell r="C250">
            <v>0</v>
          </cell>
        </row>
        <row r="252">
          <cell r="B252" t="str">
            <v>TRANSPORTE</v>
          </cell>
        </row>
        <row r="254">
          <cell r="A254">
            <v>0</v>
          </cell>
          <cell r="B254">
            <v>0</v>
          </cell>
          <cell r="C254">
            <v>0</v>
          </cell>
        </row>
        <row r="255">
          <cell r="A255">
            <v>0</v>
          </cell>
          <cell r="B255">
            <v>0</v>
          </cell>
          <cell r="C255">
            <v>0</v>
          </cell>
        </row>
        <row r="259">
          <cell r="A259" t="str">
            <v>CODIGO</v>
          </cell>
          <cell r="B259" t="str">
            <v>ITEM</v>
          </cell>
          <cell r="C259" t="str">
            <v>UNIDAD</v>
          </cell>
        </row>
        <row r="260">
          <cell r="A260" t="str">
            <v>Z190</v>
          </cell>
          <cell r="B260" t="str">
            <v>MORTERO  1:2</v>
          </cell>
          <cell r="C260" t="str">
            <v>M3</v>
          </cell>
          <cell r="D260">
            <v>247343.5</v>
          </cell>
        </row>
        <row r="261">
          <cell r="B261" t="str">
            <v>CODIGO</v>
          </cell>
          <cell r="C261" t="str">
            <v>Z190</v>
          </cell>
        </row>
        <row r="262">
          <cell r="A262" t="str">
            <v>CODIGO</v>
          </cell>
          <cell r="B262" t="str">
            <v>RECURSOS</v>
          </cell>
          <cell r="C262" t="str">
            <v>UNIDAD</v>
          </cell>
          <cell r="D262" t="str">
            <v>CANT.</v>
          </cell>
        </row>
        <row r="263">
          <cell r="B263" t="str">
            <v>MATERIALES</v>
          </cell>
        </row>
        <row r="264">
          <cell r="A264" t="str">
            <v>M010</v>
          </cell>
          <cell r="B264" t="str">
            <v>CEMENTO</v>
          </cell>
          <cell r="C264" t="str">
            <v>SACO</v>
          </cell>
          <cell r="D264">
            <v>12.5</v>
          </cell>
        </row>
        <row r="265">
          <cell r="A265" t="str">
            <v>M020</v>
          </cell>
          <cell r="B265" t="str">
            <v>AGUA</v>
          </cell>
          <cell r="C265" t="str">
            <v>LT</v>
          </cell>
          <cell r="D265">
            <v>250</v>
          </cell>
        </row>
        <row r="266">
          <cell r="A266" t="str">
            <v>M070</v>
          </cell>
          <cell r="B266" t="str">
            <v>ARENA DE PEGA</v>
          </cell>
          <cell r="C266" t="str">
            <v>M3</v>
          </cell>
          <cell r="D266">
            <v>0.95</v>
          </cell>
        </row>
        <row r="267">
          <cell r="B267">
            <v>0</v>
          </cell>
          <cell r="C267">
            <v>0</v>
          </cell>
        </row>
        <row r="269">
          <cell r="B269" t="str">
            <v>EQUIPO</v>
          </cell>
        </row>
        <row r="270">
          <cell r="B270" t="str">
            <v>HTA MENOR (5% de M. de O.)</v>
          </cell>
        </row>
        <row r="271">
          <cell r="A271">
            <v>0</v>
          </cell>
          <cell r="B271">
            <v>0</v>
          </cell>
          <cell r="C271">
            <v>0</v>
          </cell>
        </row>
        <row r="272">
          <cell r="A272">
            <v>0</v>
          </cell>
          <cell r="B272">
            <v>0</v>
          </cell>
          <cell r="C272">
            <v>0</v>
          </cell>
        </row>
        <row r="274">
          <cell r="B274" t="str">
            <v>MANO DE OBRA</v>
          </cell>
        </row>
        <row r="275">
          <cell r="A275" t="str">
            <v>O110</v>
          </cell>
          <cell r="B275" t="str">
            <v>1 OFIC. Y 1 AYUD.</v>
          </cell>
          <cell r="C275" t="str">
            <v>DIA</v>
          </cell>
          <cell r="D275">
            <v>0.2</v>
          </cell>
        </row>
        <row r="276">
          <cell r="A276">
            <v>0</v>
          </cell>
          <cell r="B276">
            <v>0</v>
          </cell>
          <cell r="C276">
            <v>0</v>
          </cell>
        </row>
        <row r="277">
          <cell r="A277">
            <v>0</v>
          </cell>
          <cell r="B277">
            <v>0</v>
          </cell>
          <cell r="C277">
            <v>0</v>
          </cell>
        </row>
        <row r="278">
          <cell r="A278">
            <v>0</v>
          </cell>
          <cell r="B278">
            <v>0</v>
          </cell>
          <cell r="C278">
            <v>0</v>
          </cell>
        </row>
        <row r="280">
          <cell r="B280" t="str">
            <v>TRANSPORTE</v>
          </cell>
        </row>
        <row r="282">
          <cell r="A282">
            <v>0</v>
          </cell>
          <cell r="B282">
            <v>0</v>
          </cell>
          <cell r="C282">
            <v>0</v>
          </cell>
        </row>
        <row r="283">
          <cell r="A283">
            <v>0</v>
          </cell>
          <cell r="B283">
            <v>0</v>
          </cell>
          <cell r="C283">
            <v>0</v>
          </cell>
        </row>
        <row r="284">
          <cell r="A284">
            <v>0</v>
          </cell>
          <cell r="B284">
            <v>0</v>
          </cell>
          <cell r="C284">
            <v>0</v>
          </cell>
        </row>
        <row r="288">
          <cell r="A288" t="str">
            <v>CODIGO</v>
          </cell>
          <cell r="B288" t="str">
            <v>ITEM</v>
          </cell>
          <cell r="C288" t="str">
            <v>UNIDAD</v>
          </cell>
        </row>
        <row r="289">
          <cell r="A289" t="str">
            <v>Z200</v>
          </cell>
          <cell r="B289" t="str">
            <v>CONCRETO f'c=140 kg/cm2</v>
          </cell>
          <cell r="C289" t="str">
            <v>M3</v>
          </cell>
          <cell r="D289">
            <v>158178</v>
          </cell>
        </row>
        <row r="290">
          <cell r="B290" t="str">
            <v>CODIGO</v>
          </cell>
          <cell r="C290" t="str">
            <v>Z200</v>
          </cell>
        </row>
        <row r="291">
          <cell r="A291" t="str">
            <v>CODIGO</v>
          </cell>
          <cell r="B291" t="str">
            <v>RECURSOS</v>
          </cell>
          <cell r="C291" t="str">
            <v>UNIDAD</v>
          </cell>
          <cell r="D291" t="str">
            <v>CANT.</v>
          </cell>
        </row>
        <row r="292">
          <cell r="B292" t="str">
            <v>MATERIALES</v>
          </cell>
        </row>
        <row r="293">
          <cell r="A293" t="str">
            <v>M010</v>
          </cell>
          <cell r="B293" t="str">
            <v>CEMENTO</v>
          </cell>
          <cell r="C293" t="str">
            <v>SACO</v>
          </cell>
          <cell r="D293">
            <v>5</v>
          </cell>
        </row>
        <row r="294">
          <cell r="A294" t="str">
            <v>M020</v>
          </cell>
          <cell r="B294" t="str">
            <v>AGUA</v>
          </cell>
          <cell r="C294" t="str">
            <v>LT</v>
          </cell>
          <cell r="D294">
            <v>40</v>
          </cell>
        </row>
        <row r="295">
          <cell r="A295" t="str">
            <v>M080</v>
          </cell>
          <cell r="B295" t="str">
            <v>ARENA PARA CONCRETO</v>
          </cell>
          <cell r="C295" t="str">
            <v>M3</v>
          </cell>
          <cell r="D295">
            <v>0.6</v>
          </cell>
        </row>
        <row r="296">
          <cell r="A296" t="str">
            <v>M240</v>
          </cell>
          <cell r="B296" t="str">
            <v>TRITURADO 1 1/2"</v>
          </cell>
          <cell r="C296" t="str">
            <v>M3</v>
          </cell>
          <cell r="D296">
            <v>0.92</v>
          </cell>
        </row>
        <row r="297">
          <cell r="B297">
            <v>0</v>
          </cell>
          <cell r="C297">
            <v>0</v>
          </cell>
        </row>
        <row r="299">
          <cell r="B299" t="str">
            <v>EQUIPO</v>
          </cell>
        </row>
        <row r="300">
          <cell r="B300" t="str">
            <v>HTA MENOR (5% de M. de O.)</v>
          </cell>
        </row>
        <row r="301">
          <cell r="A301" t="str">
            <v>E080</v>
          </cell>
          <cell r="B301" t="str">
            <v>CONCRETADORA 1 1/2 SACOS ELECT.</v>
          </cell>
          <cell r="C301" t="str">
            <v>DIA</v>
          </cell>
          <cell r="D301">
            <v>0.4</v>
          </cell>
        </row>
        <row r="302">
          <cell r="A302">
            <v>0</v>
          </cell>
          <cell r="B302">
            <v>0</v>
          </cell>
          <cell r="C302">
            <v>0</v>
          </cell>
        </row>
        <row r="303">
          <cell r="A303">
            <v>0</v>
          </cell>
          <cell r="B303">
            <v>0</v>
          </cell>
          <cell r="C303">
            <v>0</v>
          </cell>
        </row>
        <row r="305">
          <cell r="B305" t="str">
            <v>MANO DE OBRA</v>
          </cell>
        </row>
        <row r="306">
          <cell r="A306" t="str">
            <v>O030</v>
          </cell>
          <cell r="B306" t="str">
            <v>1 OFIC. Y 2 AYUD.</v>
          </cell>
          <cell r="C306" t="str">
            <v>DIA</v>
          </cell>
          <cell r="D306">
            <v>0.4</v>
          </cell>
        </row>
        <row r="307">
          <cell r="A307">
            <v>0</v>
          </cell>
          <cell r="B307">
            <v>0</v>
          </cell>
          <cell r="C307">
            <v>0</v>
          </cell>
        </row>
        <row r="308">
          <cell r="A308">
            <v>0</v>
          </cell>
          <cell r="B308">
            <v>0</v>
          </cell>
          <cell r="C308">
            <v>0</v>
          </cell>
        </row>
        <row r="309">
          <cell r="A309">
            <v>0</v>
          </cell>
          <cell r="B309">
            <v>0</v>
          </cell>
          <cell r="C309">
            <v>0</v>
          </cell>
        </row>
        <row r="311">
          <cell r="B311" t="str">
            <v>TRANSPORTE</v>
          </cell>
        </row>
        <row r="313">
          <cell r="A313">
            <v>0</v>
          </cell>
          <cell r="B313">
            <v>0</v>
          </cell>
          <cell r="C313">
            <v>0</v>
          </cell>
        </row>
        <row r="314">
          <cell r="A314">
            <v>0</v>
          </cell>
          <cell r="B314">
            <v>0</v>
          </cell>
          <cell r="C314">
            <v>0</v>
          </cell>
        </row>
        <row r="318">
          <cell r="A318" t="str">
            <v>CODIGO</v>
          </cell>
          <cell r="B318" t="str">
            <v>ITEM</v>
          </cell>
          <cell r="C318" t="str">
            <v>UNIDAD</v>
          </cell>
        </row>
        <row r="319">
          <cell r="A319" t="str">
            <v>Z210</v>
          </cell>
          <cell r="B319" t="str">
            <v>CONCRETO f'c=175 kg/cm2</v>
          </cell>
          <cell r="C319" t="str">
            <v>M3</v>
          </cell>
          <cell r="D319">
            <v>153121.5</v>
          </cell>
        </row>
        <row r="320">
          <cell r="B320" t="str">
            <v>CODIGO</v>
          </cell>
          <cell r="C320" t="str">
            <v>Z210</v>
          </cell>
        </row>
        <row r="321">
          <cell r="A321" t="str">
            <v>CODIGO</v>
          </cell>
          <cell r="B321" t="str">
            <v>RECURSOS</v>
          </cell>
          <cell r="C321" t="str">
            <v>UNIDAD</v>
          </cell>
          <cell r="D321" t="str">
            <v>CANT.</v>
          </cell>
        </row>
        <row r="322">
          <cell r="B322" t="str">
            <v>MATERIALES</v>
          </cell>
        </row>
        <row r="323">
          <cell r="A323" t="str">
            <v>M010</v>
          </cell>
          <cell r="B323" t="str">
            <v>CEMENTO</v>
          </cell>
          <cell r="C323" t="str">
            <v>SACO</v>
          </cell>
          <cell r="D323">
            <v>6</v>
          </cell>
        </row>
        <row r="324">
          <cell r="A324" t="str">
            <v>M020</v>
          </cell>
          <cell r="B324" t="str">
            <v>AGUA</v>
          </cell>
          <cell r="C324" t="str">
            <v>LT</v>
          </cell>
          <cell r="D324">
            <v>80</v>
          </cell>
        </row>
        <row r="325">
          <cell r="A325" t="str">
            <v>M080</v>
          </cell>
          <cell r="B325" t="str">
            <v>ARENA PARA CONCRETO</v>
          </cell>
          <cell r="C325" t="str">
            <v>M3</v>
          </cell>
          <cell r="D325">
            <v>0.67</v>
          </cell>
        </row>
        <row r="326">
          <cell r="A326" t="str">
            <v>M240</v>
          </cell>
          <cell r="B326" t="str">
            <v>TRITURADO 1 1/2"</v>
          </cell>
          <cell r="C326" t="str">
            <v>M3</v>
          </cell>
          <cell r="D326">
            <v>0.71499999999999997</v>
          </cell>
        </row>
        <row r="328">
          <cell r="B328" t="str">
            <v>EQUIPO</v>
          </cell>
        </row>
        <row r="329">
          <cell r="B329" t="str">
            <v>HTA MENOR (5% de M. de O.)</v>
          </cell>
        </row>
        <row r="330">
          <cell r="A330" t="str">
            <v>E080</v>
          </cell>
          <cell r="B330" t="str">
            <v>CONCRETADORA 1 1/2 SACOS ELECT.</v>
          </cell>
          <cell r="C330" t="str">
            <v>DIA</v>
          </cell>
          <cell r="D330">
            <v>0.2</v>
          </cell>
        </row>
        <row r="331">
          <cell r="A331">
            <v>0</v>
          </cell>
          <cell r="B331">
            <v>0</v>
          </cell>
          <cell r="C331">
            <v>0</v>
          </cell>
        </row>
        <row r="332">
          <cell r="A332">
            <v>0</v>
          </cell>
          <cell r="B332">
            <v>0</v>
          </cell>
          <cell r="C332">
            <v>0</v>
          </cell>
        </row>
        <row r="334">
          <cell r="B334" t="str">
            <v>MANO DE OBRA</v>
          </cell>
        </row>
        <row r="335">
          <cell r="A335" t="str">
            <v>O030</v>
          </cell>
          <cell r="B335" t="str">
            <v>1 OFIC. Y 2 AYUD.</v>
          </cell>
          <cell r="C335" t="str">
            <v>DIA</v>
          </cell>
          <cell r="D335">
            <v>0.2</v>
          </cell>
        </row>
        <row r="336">
          <cell r="B336">
            <v>0</v>
          </cell>
          <cell r="C336">
            <v>0</v>
          </cell>
        </row>
        <row r="337">
          <cell r="A337">
            <v>0</v>
          </cell>
          <cell r="B337">
            <v>0</v>
          </cell>
          <cell r="C337">
            <v>0</v>
          </cell>
        </row>
        <row r="339">
          <cell r="B339" t="str">
            <v>TRANSPORTE</v>
          </cell>
        </row>
        <row r="341">
          <cell r="A341">
            <v>0</v>
          </cell>
          <cell r="B341">
            <v>0</v>
          </cell>
          <cell r="C341">
            <v>0</v>
          </cell>
        </row>
        <row r="342">
          <cell r="A342">
            <v>0</v>
          </cell>
          <cell r="B342">
            <v>0</v>
          </cell>
          <cell r="C342">
            <v>0</v>
          </cell>
        </row>
        <row r="346">
          <cell r="A346" t="str">
            <v>CODIGO</v>
          </cell>
          <cell r="B346" t="str">
            <v>ITEM</v>
          </cell>
          <cell r="C346" t="str">
            <v>UNIDAD</v>
          </cell>
        </row>
        <row r="347">
          <cell r="A347" t="str">
            <v>Z220</v>
          </cell>
          <cell r="B347" t="str">
            <v>CONCRETO f'c=210 kg/cm2</v>
          </cell>
          <cell r="C347" t="str">
            <v>M3</v>
          </cell>
          <cell r="D347">
            <v>241508</v>
          </cell>
        </row>
        <row r="348">
          <cell r="B348" t="str">
            <v>CODIGO</v>
          </cell>
          <cell r="C348" t="str">
            <v>Z220</v>
          </cell>
        </row>
        <row r="349">
          <cell r="A349" t="str">
            <v>CODIGO</v>
          </cell>
          <cell r="B349" t="str">
            <v>RECURSOS</v>
          </cell>
          <cell r="C349" t="str">
            <v>UNIDAD</v>
          </cell>
          <cell r="D349" t="str">
            <v>CANT.</v>
          </cell>
        </row>
        <row r="350">
          <cell r="B350" t="str">
            <v>MATERIALES</v>
          </cell>
        </row>
        <row r="351">
          <cell r="A351" t="str">
            <v>M010</v>
          </cell>
          <cell r="B351" t="str">
            <v>CEMENTO</v>
          </cell>
          <cell r="C351" t="str">
            <v>SACO</v>
          </cell>
          <cell r="D351">
            <v>7.5</v>
          </cell>
        </row>
        <row r="352">
          <cell r="A352" t="str">
            <v>M020</v>
          </cell>
          <cell r="B352" t="str">
            <v>AGUA</v>
          </cell>
          <cell r="C352" t="str">
            <v>LT</v>
          </cell>
          <cell r="D352">
            <v>175</v>
          </cell>
        </row>
        <row r="353">
          <cell r="A353" t="str">
            <v>M080</v>
          </cell>
          <cell r="B353" t="str">
            <v>ARENA PARA CONCRETO</v>
          </cell>
          <cell r="C353" t="str">
            <v>M3</v>
          </cell>
          <cell r="D353">
            <v>1.1599999999999999</v>
          </cell>
        </row>
        <row r="354">
          <cell r="A354" t="str">
            <v>M250</v>
          </cell>
          <cell r="B354" t="str">
            <v>TRITURADO 1/2"</v>
          </cell>
          <cell r="C354" t="str">
            <v>M3</v>
          </cell>
          <cell r="D354">
            <v>1.1599999999999999</v>
          </cell>
        </row>
        <row r="356">
          <cell r="B356" t="str">
            <v>EQUIPO</v>
          </cell>
        </row>
        <row r="357">
          <cell r="B357" t="str">
            <v>HTA MENOR (5% de M. de O.)</v>
          </cell>
        </row>
        <row r="358">
          <cell r="A358" t="str">
            <v>E080</v>
          </cell>
          <cell r="B358" t="str">
            <v>CONCRETADORA 1 1/2 SACOS ELECT.</v>
          </cell>
          <cell r="C358" t="str">
            <v>DIA</v>
          </cell>
          <cell r="D358">
            <v>0.5</v>
          </cell>
        </row>
        <row r="359">
          <cell r="A359">
            <v>0</v>
          </cell>
          <cell r="B359">
            <v>0</v>
          </cell>
          <cell r="C359">
            <v>0</v>
          </cell>
        </row>
        <row r="360">
          <cell r="A360">
            <v>0</v>
          </cell>
          <cell r="B360">
            <v>0</v>
          </cell>
          <cell r="C360">
            <v>0</v>
          </cell>
        </row>
        <row r="362">
          <cell r="B362" t="str">
            <v>MANO DE OBRA</v>
          </cell>
        </row>
        <row r="363">
          <cell r="A363" t="str">
            <v>O030</v>
          </cell>
          <cell r="B363" t="str">
            <v>1 OFIC. Y 2 AYUD.</v>
          </cell>
          <cell r="C363" t="str">
            <v>DIA</v>
          </cell>
          <cell r="D363">
            <v>0.65</v>
          </cell>
        </row>
        <row r="364">
          <cell r="B364">
            <v>0</v>
          </cell>
          <cell r="C364">
            <v>0</v>
          </cell>
        </row>
        <row r="365">
          <cell r="A365">
            <v>0</v>
          </cell>
          <cell r="B365">
            <v>0</v>
          </cell>
          <cell r="C365">
            <v>0</v>
          </cell>
        </row>
        <row r="366">
          <cell r="A366">
            <v>0</v>
          </cell>
          <cell r="B366">
            <v>0</v>
          </cell>
          <cell r="C366">
            <v>0</v>
          </cell>
        </row>
        <row r="368">
          <cell r="B368" t="str">
            <v>TRANSPORTE</v>
          </cell>
        </row>
        <row r="370">
          <cell r="A370">
            <v>0</v>
          </cell>
          <cell r="B370">
            <v>0</v>
          </cell>
          <cell r="C370">
            <v>0</v>
          </cell>
        </row>
        <row r="371">
          <cell r="A371">
            <v>0</v>
          </cell>
          <cell r="B371">
            <v>0</v>
          </cell>
          <cell r="C371">
            <v>0</v>
          </cell>
        </row>
        <row r="374">
          <cell r="A374" t="str">
            <v>CODIGO</v>
          </cell>
          <cell r="B374" t="str">
            <v>ITEM</v>
          </cell>
          <cell r="C374" t="str">
            <v>UNIDAD</v>
          </cell>
        </row>
        <row r="375">
          <cell r="A375" t="str">
            <v>Z230</v>
          </cell>
          <cell r="B375" t="str">
            <v>CONCRETO f'c=250 kg/cm2</v>
          </cell>
          <cell r="C375" t="str">
            <v>M3</v>
          </cell>
          <cell r="D375">
            <v>245808</v>
          </cell>
        </row>
        <row r="376">
          <cell r="B376" t="str">
            <v>CODIGO</v>
          </cell>
          <cell r="C376" t="str">
            <v>Z230</v>
          </cell>
        </row>
        <row r="377">
          <cell r="A377" t="str">
            <v>CODIGO</v>
          </cell>
          <cell r="B377" t="str">
            <v>RECURSOS</v>
          </cell>
          <cell r="C377" t="str">
            <v>UNIDAD</v>
          </cell>
          <cell r="D377" t="str">
            <v>CANT.</v>
          </cell>
        </row>
        <row r="378">
          <cell r="B378" t="str">
            <v>MATERIALES</v>
          </cell>
        </row>
        <row r="379">
          <cell r="A379" t="str">
            <v>M010</v>
          </cell>
          <cell r="B379" t="str">
            <v>CEMENTO</v>
          </cell>
          <cell r="C379" t="str">
            <v>SACO</v>
          </cell>
          <cell r="D379">
            <v>9</v>
          </cell>
        </row>
        <row r="380">
          <cell r="A380" t="str">
            <v>M020</v>
          </cell>
          <cell r="B380" t="str">
            <v>AGUA</v>
          </cell>
          <cell r="C380" t="str">
            <v>LT</v>
          </cell>
          <cell r="D380">
            <v>200</v>
          </cell>
        </row>
        <row r="381">
          <cell r="A381" t="str">
            <v>M080</v>
          </cell>
          <cell r="B381" t="str">
            <v>ARENA PARA CONCRETO</v>
          </cell>
          <cell r="C381" t="str">
            <v>M3</v>
          </cell>
          <cell r="D381">
            <v>0.7</v>
          </cell>
        </row>
        <row r="382">
          <cell r="A382" t="str">
            <v>M240</v>
          </cell>
          <cell r="B382" t="str">
            <v>TRITURADO 1 1/2"</v>
          </cell>
          <cell r="C382" t="str">
            <v>M3</v>
          </cell>
          <cell r="D382">
            <v>0.7</v>
          </cell>
        </row>
        <row r="384">
          <cell r="B384" t="str">
            <v>EQUIPO</v>
          </cell>
        </row>
        <row r="385">
          <cell r="B385" t="str">
            <v>HTA MENOR (5% de M. de O.)</v>
          </cell>
        </row>
        <row r="386">
          <cell r="A386" t="str">
            <v>E080</v>
          </cell>
          <cell r="B386" t="str">
            <v>CONCRETADORA 1 1/2 SACOS ELECT.</v>
          </cell>
          <cell r="C386" t="str">
            <v>DIA</v>
          </cell>
          <cell r="D386">
            <v>0.5</v>
          </cell>
        </row>
        <row r="387">
          <cell r="A387">
            <v>0</v>
          </cell>
          <cell r="B387">
            <v>0</v>
          </cell>
          <cell r="C387">
            <v>0</v>
          </cell>
        </row>
        <row r="388">
          <cell r="A388">
            <v>0</v>
          </cell>
          <cell r="B388">
            <v>0</v>
          </cell>
          <cell r="C388">
            <v>0</v>
          </cell>
        </row>
        <row r="390">
          <cell r="B390" t="str">
            <v>MANO DE OBRA</v>
          </cell>
        </row>
        <row r="391">
          <cell r="A391" t="str">
            <v>O030</v>
          </cell>
          <cell r="B391" t="str">
            <v>1 OFIC. Y 2 AYUD.</v>
          </cell>
          <cell r="C391" t="str">
            <v>DIA</v>
          </cell>
          <cell r="D391">
            <v>0.65</v>
          </cell>
        </row>
        <row r="392">
          <cell r="A392">
            <v>0</v>
          </cell>
          <cell r="B392">
            <v>0</v>
          </cell>
          <cell r="C392">
            <v>0</v>
          </cell>
        </row>
        <row r="393">
          <cell r="A393">
            <v>0</v>
          </cell>
          <cell r="B393">
            <v>0</v>
          </cell>
          <cell r="C393">
            <v>0</v>
          </cell>
        </row>
        <row r="394">
          <cell r="A394">
            <v>0</v>
          </cell>
          <cell r="B394">
            <v>0</v>
          </cell>
          <cell r="C394">
            <v>0</v>
          </cell>
        </row>
        <row r="396">
          <cell r="B396" t="str">
            <v>TRANSPORTE</v>
          </cell>
        </row>
        <row r="398">
          <cell r="A398">
            <v>0</v>
          </cell>
          <cell r="B398">
            <v>0</v>
          </cell>
          <cell r="C398">
            <v>0</v>
          </cell>
        </row>
        <row r="399">
          <cell r="A399">
            <v>0</v>
          </cell>
          <cell r="B399">
            <v>0</v>
          </cell>
          <cell r="C399">
            <v>0</v>
          </cell>
        </row>
        <row r="400">
          <cell r="A400">
            <v>0</v>
          </cell>
          <cell r="B400">
            <v>0</v>
          </cell>
          <cell r="C400">
            <v>0</v>
          </cell>
        </row>
        <row r="404">
          <cell r="A404" t="str">
            <v>CODIGO</v>
          </cell>
          <cell r="B404" t="str">
            <v>ITEM</v>
          </cell>
          <cell r="C404" t="str">
            <v>UNIDAD</v>
          </cell>
        </row>
        <row r="405">
          <cell r="A405" t="str">
            <v>Z240</v>
          </cell>
          <cell r="B405" t="str">
            <v>MORTERO REV.  1:8</v>
          </cell>
          <cell r="C405" t="str">
            <v>M3</v>
          </cell>
          <cell r="D405">
            <v>113573</v>
          </cell>
        </row>
        <row r="406">
          <cell r="B406" t="str">
            <v>CODIGO</v>
          </cell>
          <cell r="C406" t="str">
            <v>Z240</v>
          </cell>
        </row>
        <row r="407">
          <cell r="A407" t="str">
            <v>CODIGO</v>
          </cell>
          <cell r="B407" t="str">
            <v>RECURSOS</v>
          </cell>
          <cell r="C407" t="str">
            <v>UNIDAD</v>
          </cell>
          <cell r="D407" t="str">
            <v>CANT.</v>
          </cell>
        </row>
        <row r="408">
          <cell r="B408" t="str">
            <v>MATERIALES</v>
          </cell>
        </row>
        <row r="409">
          <cell r="A409" t="str">
            <v>M010</v>
          </cell>
          <cell r="B409" t="str">
            <v>CEMENTO</v>
          </cell>
          <cell r="C409" t="str">
            <v>SACO</v>
          </cell>
          <cell r="D409">
            <v>4</v>
          </cell>
        </row>
        <row r="410">
          <cell r="A410" t="str">
            <v>M020</v>
          </cell>
          <cell r="B410" t="str">
            <v>AGUA</v>
          </cell>
          <cell r="C410" t="str">
            <v>LT</v>
          </cell>
          <cell r="D410">
            <v>204</v>
          </cell>
        </row>
        <row r="411">
          <cell r="A411" t="str">
            <v>M080</v>
          </cell>
          <cell r="B411" t="str">
            <v>ARENA PARA CONCRETO</v>
          </cell>
          <cell r="C411" t="str">
            <v>M3</v>
          </cell>
          <cell r="D411">
            <v>1.25</v>
          </cell>
        </row>
        <row r="412">
          <cell r="B412">
            <v>0</v>
          </cell>
          <cell r="C412">
            <v>0</v>
          </cell>
        </row>
        <row r="414">
          <cell r="B414" t="str">
            <v>EQUIPO</v>
          </cell>
        </row>
        <row r="415">
          <cell r="B415" t="str">
            <v>HTA MENOR (5% de M. de O.)</v>
          </cell>
        </row>
        <row r="416">
          <cell r="A416">
            <v>0</v>
          </cell>
          <cell r="B416">
            <v>0</v>
          </cell>
          <cell r="C416">
            <v>0</v>
          </cell>
        </row>
        <row r="417">
          <cell r="A417">
            <v>0</v>
          </cell>
          <cell r="B417">
            <v>0</v>
          </cell>
          <cell r="C417">
            <v>0</v>
          </cell>
        </row>
        <row r="418">
          <cell r="A418">
            <v>0</v>
          </cell>
          <cell r="B418">
            <v>0</v>
          </cell>
          <cell r="C418">
            <v>0</v>
          </cell>
        </row>
        <row r="420">
          <cell r="B420" t="str">
            <v>MANO DE OBRA</v>
          </cell>
        </row>
        <row r="421">
          <cell r="A421" t="str">
            <v>O110</v>
          </cell>
          <cell r="B421" t="str">
            <v>1 OFIC. Y 1 AYUD.</v>
          </cell>
          <cell r="C421" t="str">
            <v>DIA</v>
          </cell>
          <cell r="D421">
            <v>0.2</v>
          </cell>
        </row>
        <row r="422">
          <cell r="A422">
            <v>0</v>
          </cell>
          <cell r="B422">
            <v>0</v>
          </cell>
          <cell r="C422">
            <v>0</v>
          </cell>
        </row>
        <row r="423">
          <cell r="A423">
            <v>0</v>
          </cell>
          <cell r="B423">
            <v>0</v>
          </cell>
          <cell r="C423">
            <v>0</v>
          </cell>
        </row>
        <row r="424">
          <cell r="A424">
            <v>0</v>
          </cell>
          <cell r="B424">
            <v>0</v>
          </cell>
          <cell r="C424">
            <v>0</v>
          </cell>
        </row>
        <row r="426">
          <cell r="B426" t="str">
            <v>TRANSPORTE</v>
          </cell>
        </row>
        <row r="428">
          <cell r="A428">
            <v>0</v>
          </cell>
          <cell r="B428">
            <v>0</v>
          </cell>
          <cell r="C428">
            <v>0</v>
          </cell>
        </row>
        <row r="429">
          <cell r="A429">
            <v>0</v>
          </cell>
          <cell r="B429">
            <v>0</v>
          </cell>
          <cell r="C429">
            <v>0</v>
          </cell>
        </row>
        <row r="432">
          <cell r="A432" t="str">
            <v>CODIGO</v>
          </cell>
          <cell r="B432" t="str">
            <v>ITEM</v>
          </cell>
          <cell r="C432" t="str">
            <v>UNIDAD</v>
          </cell>
        </row>
        <row r="433">
          <cell r="A433" t="str">
            <v>Z250</v>
          </cell>
          <cell r="B433" t="str">
            <v>MORTERO REV.  1:10</v>
          </cell>
          <cell r="C433" t="str">
            <v>M3</v>
          </cell>
          <cell r="D433">
            <v>99973</v>
          </cell>
        </row>
        <row r="434">
          <cell r="B434" t="str">
            <v>CODIGO</v>
          </cell>
          <cell r="C434" t="str">
            <v>Z250</v>
          </cell>
        </row>
        <row r="435">
          <cell r="A435" t="str">
            <v>CODIGO</v>
          </cell>
          <cell r="B435" t="str">
            <v>RECURSOS</v>
          </cell>
          <cell r="C435" t="str">
            <v>UNIDAD</v>
          </cell>
          <cell r="D435" t="str">
            <v>CANT.</v>
          </cell>
        </row>
        <row r="436">
          <cell r="B436" t="str">
            <v>MATERIALES</v>
          </cell>
        </row>
        <row r="437">
          <cell r="A437" t="str">
            <v>M010</v>
          </cell>
          <cell r="B437" t="str">
            <v>CEMENTO</v>
          </cell>
          <cell r="C437" t="str">
            <v>SACO</v>
          </cell>
          <cell r="D437">
            <v>3.2</v>
          </cell>
        </row>
        <row r="438">
          <cell r="A438" t="str">
            <v>M020</v>
          </cell>
          <cell r="B438" t="str">
            <v>AGUA</v>
          </cell>
          <cell r="C438" t="str">
            <v>LT</v>
          </cell>
          <cell r="D438">
            <v>204</v>
          </cell>
        </row>
        <row r="439">
          <cell r="A439" t="str">
            <v>M080</v>
          </cell>
          <cell r="B439" t="str">
            <v>ARENA PARA CONCRETO</v>
          </cell>
          <cell r="C439" t="str">
            <v>M3</v>
          </cell>
          <cell r="D439">
            <v>1.25</v>
          </cell>
        </row>
        <row r="440">
          <cell r="B440">
            <v>0</v>
          </cell>
          <cell r="C440">
            <v>0</v>
          </cell>
        </row>
        <row r="442">
          <cell r="B442" t="str">
            <v>EQUIPO</v>
          </cell>
        </row>
        <row r="443">
          <cell r="B443" t="str">
            <v>HTA MENOR (5% de M. de O.)</v>
          </cell>
        </row>
        <row r="444">
          <cell r="A444">
            <v>0</v>
          </cell>
          <cell r="B444">
            <v>0</v>
          </cell>
          <cell r="C444">
            <v>0</v>
          </cell>
        </row>
        <row r="445">
          <cell r="A445">
            <v>0</v>
          </cell>
          <cell r="B445">
            <v>0</v>
          </cell>
          <cell r="C445">
            <v>0</v>
          </cell>
        </row>
        <row r="446">
          <cell r="A446">
            <v>0</v>
          </cell>
          <cell r="B446">
            <v>0</v>
          </cell>
          <cell r="C446">
            <v>0</v>
          </cell>
        </row>
        <row r="448">
          <cell r="B448" t="str">
            <v>MANO DE OBRA</v>
          </cell>
        </row>
        <row r="449">
          <cell r="A449" t="str">
            <v>O110</v>
          </cell>
          <cell r="B449" t="str">
            <v>1 OFIC. Y 1 AYUD.</v>
          </cell>
          <cell r="C449" t="str">
            <v>DIA</v>
          </cell>
          <cell r="D449">
            <v>0.2</v>
          </cell>
        </row>
        <row r="450">
          <cell r="A450">
            <v>0</v>
          </cell>
          <cell r="B450">
            <v>0</v>
          </cell>
          <cell r="C450">
            <v>0</v>
          </cell>
        </row>
        <row r="451">
          <cell r="A451">
            <v>0</v>
          </cell>
          <cell r="B451">
            <v>0</v>
          </cell>
          <cell r="C451">
            <v>0</v>
          </cell>
        </row>
        <row r="452">
          <cell r="A452">
            <v>0</v>
          </cell>
          <cell r="B452">
            <v>0</v>
          </cell>
          <cell r="C452">
            <v>0</v>
          </cell>
        </row>
        <row r="454">
          <cell r="B454" t="str">
            <v>TRANSPORTE</v>
          </cell>
        </row>
        <row r="456">
          <cell r="A456">
            <v>0</v>
          </cell>
          <cell r="B456">
            <v>0</v>
          </cell>
          <cell r="C456">
            <v>0</v>
          </cell>
        </row>
        <row r="457">
          <cell r="A457">
            <v>0</v>
          </cell>
          <cell r="B457">
            <v>0</v>
          </cell>
          <cell r="C457">
            <v>0</v>
          </cell>
        </row>
        <row r="458">
          <cell r="A458">
            <v>0</v>
          </cell>
          <cell r="B458">
            <v>0</v>
          </cell>
          <cell r="C458">
            <v>0</v>
          </cell>
        </row>
        <row r="462">
          <cell r="A462" t="str">
            <v>CODIGO</v>
          </cell>
          <cell r="B462" t="str">
            <v>ITEM</v>
          </cell>
          <cell r="C462" t="str">
            <v>UNIDAD</v>
          </cell>
        </row>
        <row r="463">
          <cell r="A463" t="str">
            <v>Z260</v>
          </cell>
          <cell r="B463" t="str">
            <v>MORTERO REV.  1:12</v>
          </cell>
          <cell r="C463" t="str">
            <v>M3</v>
          </cell>
          <cell r="D463">
            <v>92311.5</v>
          </cell>
        </row>
        <row r="464">
          <cell r="B464" t="str">
            <v>CODIGO</v>
          </cell>
          <cell r="C464" t="str">
            <v>Z260</v>
          </cell>
        </row>
        <row r="465">
          <cell r="A465" t="str">
            <v>CODIGO</v>
          </cell>
          <cell r="B465" t="str">
            <v>RECURSOS</v>
          </cell>
          <cell r="C465" t="str">
            <v>UNIDAD</v>
          </cell>
          <cell r="D465" t="str">
            <v>CANT.</v>
          </cell>
        </row>
        <row r="466">
          <cell r="B466" t="str">
            <v>MATERIALES</v>
          </cell>
        </row>
        <row r="467">
          <cell r="A467" t="str">
            <v>M010</v>
          </cell>
          <cell r="B467" t="str">
            <v>CEMENTO</v>
          </cell>
          <cell r="C467" t="str">
            <v>SACO</v>
          </cell>
          <cell r="D467">
            <v>2.7</v>
          </cell>
        </row>
        <row r="468">
          <cell r="A468" t="str">
            <v>M020</v>
          </cell>
          <cell r="B468" t="str">
            <v>AGUA</v>
          </cell>
          <cell r="C468" t="str">
            <v>LT</v>
          </cell>
          <cell r="D468">
            <v>46</v>
          </cell>
        </row>
        <row r="469">
          <cell r="A469" t="str">
            <v>M080</v>
          </cell>
          <cell r="B469" t="str">
            <v>ARENA PARA CONCRETO</v>
          </cell>
          <cell r="C469" t="str">
            <v>M3</v>
          </cell>
          <cell r="D469">
            <v>1.3</v>
          </cell>
        </row>
        <row r="470">
          <cell r="B470">
            <v>0</v>
          </cell>
          <cell r="C470">
            <v>0</v>
          </cell>
        </row>
        <row r="472">
          <cell r="B472" t="str">
            <v>EQUIPO</v>
          </cell>
        </row>
        <row r="473">
          <cell r="B473" t="str">
            <v>HTA MENOR (5% de M. de O.)</v>
          </cell>
        </row>
        <row r="474">
          <cell r="A474">
            <v>0</v>
          </cell>
          <cell r="B474">
            <v>0</v>
          </cell>
          <cell r="C474">
            <v>0</v>
          </cell>
        </row>
        <row r="475">
          <cell r="A475">
            <v>0</v>
          </cell>
          <cell r="B475">
            <v>0</v>
          </cell>
          <cell r="C475">
            <v>0</v>
          </cell>
        </row>
        <row r="476">
          <cell r="A476">
            <v>0</v>
          </cell>
          <cell r="B476">
            <v>0</v>
          </cell>
          <cell r="C476">
            <v>0</v>
          </cell>
        </row>
        <row r="478">
          <cell r="B478" t="str">
            <v>MANO DE OBRA</v>
          </cell>
        </row>
        <row r="479">
          <cell r="A479" t="str">
            <v>O110</v>
          </cell>
          <cell r="B479" t="str">
            <v>1 OFIC. Y 1 AYUD.</v>
          </cell>
          <cell r="C479" t="str">
            <v>DIA</v>
          </cell>
          <cell r="D479">
            <v>0.2</v>
          </cell>
        </row>
        <row r="480">
          <cell r="A480">
            <v>0</v>
          </cell>
          <cell r="B480">
            <v>0</v>
          </cell>
          <cell r="C480">
            <v>0</v>
          </cell>
        </row>
        <row r="481">
          <cell r="A481">
            <v>0</v>
          </cell>
          <cell r="B481">
            <v>0</v>
          </cell>
          <cell r="C481">
            <v>0</v>
          </cell>
        </row>
        <row r="482">
          <cell r="A482">
            <v>0</v>
          </cell>
          <cell r="B482">
            <v>0</v>
          </cell>
          <cell r="C482">
            <v>0</v>
          </cell>
        </row>
        <row r="484">
          <cell r="B484" t="str">
            <v>TRANSPORTE</v>
          </cell>
        </row>
        <row r="486">
          <cell r="A486">
            <v>0</v>
          </cell>
          <cell r="B486">
            <v>0</v>
          </cell>
          <cell r="C486">
            <v>0</v>
          </cell>
        </row>
        <row r="487">
          <cell r="A487">
            <v>0</v>
          </cell>
          <cell r="B487">
            <v>0</v>
          </cell>
          <cell r="C487">
            <v>0</v>
          </cell>
        </row>
        <row r="488">
          <cell r="A488">
            <v>0</v>
          </cell>
          <cell r="B488">
            <v>0</v>
          </cell>
          <cell r="C488">
            <v>0</v>
          </cell>
        </row>
        <row r="493">
          <cell r="A493" t="str">
            <v>CODIGO</v>
          </cell>
          <cell r="B493" t="str">
            <v>ITEM</v>
          </cell>
          <cell r="C493" t="str">
            <v>UNIDAD</v>
          </cell>
        </row>
        <row r="494">
          <cell r="A494" t="str">
            <v>Z300</v>
          </cell>
          <cell r="B494" t="str">
            <v>MARCO METÁLICO MURO 10  - 0.60-1.00 M</v>
          </cell>
          <cell r="C494" t="str">
            <v>UN.</v>
          </cell>
          <cell r="D494">
            <v>38325</v>
          </cell>
        </row>
        <row r="495">
          <cell r="B495" t="str">
            <v>CODIGO</v>
          </cell>
          <cell r="C495" t="str">
            <v>Z300</v>
          </cell>
        </row>
        <row r="496">
          <cell r="A496" t="str">
            <v>CODIGO</v>
          </cell>
          <cell r="B496" t="str">
            <v>RECURSOS</v>
          </cell>
          <cell r="C496" t="str">
            <v>UNIDAD</v>
          </cell>
          <cell r="D496" t="str">
            <v>CANT.</v>
          </cell>
        </row>
        <row r="497">
          <cell r="B497" t="str">
            <v>MATERIALES</v>
          </cell>
        </row>
        <row r="498">
          <cell r="A498" t="str">
            <v>M1310</v>
          </cell>
          <cell r="B498" t="str">
            <v>LAMINA DOBLADA MARCO METALICO MURO 1O</v>
          </cell>
          <cell r="C498" t="str">
            <v>UN</v>
          </cell>
          <cell r="D498">
            <v>1</v>
          </cell>
        </row>
        <row r="499">
          <cell r="A499" t="str">
            <v>M1270</v>
          </cell>
          <cell r="B499" t="str">
            <v>ANTICORROSIVO GRIS</v>
          </cell>
          <cell r="C499" t="str">
            <v>GLN</v>
          </cell>
          <cell r="D499">
            <v>2.5000000000000001E-2</v>
          </cell>
        </row>
        <row r="500">
          <cell r="B500">
            <v>0</v>
          </cell>
          <cell r="C500">
            <v>0</v>
          </cell>
        </row>
        <row r="501">
          <cell r="B501">
            <v>0</v>
          </cell>
          <cell r="C501">
            <v>0</v>
          </cell>
        </row>
        <row r="503">
          <cell r="B503" t="str">
            <v>EQUIPO</v>
          </cell>
        </row>
        <row r="504">
          <cell r="B504" t="str">
            <v>HTA MENOR (5% de M. de O.)</v>
          </cell>
        </row>
        <row r="505">
          <cell r="A505">
            <v>0</v>
          </cell>
          <cell r="B505">
            <v>0</v>
          </cell>
          <cell r="C505">
            <v>0</v>
          </cell>
        </row>
        <row r="506">
          <cell r="A506">
            <v>0</v>
          </cell>
          <cell r="B506">
            <v>0</v>
          </cell>
          <cell r="C506">
            <v>0</v>
          </cell>
        </row>
        <row r="507">
          <cell r="A507">
            <v>0</v>
          </cell>
          <cell r="B507">
            <v>0</v>
          </cell>
          <cell r="C507">
            <v>0</v>
          </cell>
        </row>
        <row r="509">
          <cell r="B509" t="str">
            <v>MANO DE OBRA</v>
          </cell>
        </row>
        <row r="510">
          <cell r="A510" t="str">
            <v>M161</v>
          </cell>
          <cell r="B510" t="str">
            <v>M. DE O. CERRAJERO</v>
          </cell>
          <cell r="C510" t="str">
            <v>HR</v>
          </cell>
          <cell r="D510">
            <v>0.5</v>
          </cell>
        </row>
        <row r="511">
          <cell r="A511">
            <v>0</v>
          </cell>
          <cell r="B511">
            <v>0</v>
          </cell>
          <cell r="C511">
            <v>0</v>
          </cell>
        </row>
        <row r="512">
          <cell r="A512">
            <v>0</v>
          </cell>
          <cell r="B512">
            <v>0</v>
          </cell>
          <cell r="C512">
            <v>0</v>
          </cell>
        </row>
        <row r="513">
          <cell r="A513">
            <v>0</v>
          </cell>
          <cell r="B513">
            <v>0</v>
          </cell>
          <cell r="C513">
            <v>0</v>
          </cell>
        </row>
        <row r="515">
          <cell r="B515" t="str">
            <v>TRANSPORTE</v>
          </cell>
        </row>
        <row r="517">
          <cell r="A517">
            <v>0</v>
          </cell>
          <cell r="B517">
            <v>0</v>
          </cell>
          <cell r="C517">
            <v>0</v>
          </cell>
        </row>
        <row r="518">
          <cell r="A518">
            <v>0</v>
          </cell>
          <cell r="B518">
            <v>0</v>
          </cell>
          <cell r="C518">
            <v>0</v>
          </cell>
        </row>
        <row r="519">
          <cell r="A519">
            <v>0</v>
          </cell>
          <cell r="B519">
            <v>0</v>
          </cell>
          <cell r="C519">
            <v>0</v>
          </cell>
        </row>
        <row r="524">
          <cell r="A524" t="str">
            <v>CODIGO</v>
          </cell>
          <cell r="B524" t="str">
            <v>ITEM</v>
          </cell>
          <cell r="C524" t="str">
            <v>UNIDAD</v>
          </cell>
        </row>
        <row r="525">
          <cell r="A525" t="str">
            <v>Z310</v>
          </cell>
          <cell r="B525" t="str">
            <v>MARCO METÁLICO MURO 15  - 0.60-1.00 M</v>
          </cell>
          <cell r="C525" t="str">
            <v>UN.</v>
          </cell>
          <cell r="D525">
            <v>41185</v>
          </cell>
        </row>
        <row r="526">
          <cell r="B526" t="str">
            <v>CODIGO</v>
          </cell>
          <cell r="C526" t="str">
            <v>Z300</v>
          </cell>
        </row>
        <row r="527">
          <cell r="A527" t="str">
            <v>CODIGO</v>
          </cell>
          <cell r="B527" t="str">
            <v>RECURSOS</v>
          </cell>
          <cell r="C527" t="str">
            <v>UNIDAD</v>
          </cell>
          <cell r="D527" t="str">
            <v>CANT.</v>
          </cell>
        </row>
        <row r="528">
          <cell r="B528" t="str">
            <v>MATERIALES</v>
          </cell>
        </row>
        <row r="529">
          <cell r="A529" t="str">
            <v>M1311</v>
          </cell>
          <cell r="B529" t="str">
            <v>LAMINA DOBLADA MARCO METALICO MURO 15</v>
          </cell>
          <cell r="C529" t="str">
            <v>UN</v>
          </cell>
          <cell r="D529">
            <v>1</v>
          </cell>
        </row>
        <row r="530">
          <cell r="A530" t="str">
            <v>M1270</v>
          </cell>
          <cell r="B530" t="str">
            <v>ANTICORROSIVO GRIS</v>
          </cell>
          <cell r="C530" t="str">
            <v>GLN</v>
          </cell>
          <cell r="D530">
            <v>0.02</v>
          </cell>
        </row>
        <row r="531">
          <cell r="B531">
            <v>0</v>
          </cell>
          <cell r="C531">
            <v>0</v>
          </cell>
        </row>
        <row r="532">
          <cell r="B532">
            <v>0</v>
          </cell>
          <cell r="C532">
            <v>0</v>
          </cell>
        </row>
        <row r="534">
          <cell r="B534" t="str">
            <v>EQUIPO</v>
          </cell>
        </row>
        <row r="535">
          <cell r="B535" t="str">
            <v>HTA MENOR (5% de M. de O.)</v>
          </cell>
        </row>
        <row r="536">
          <cell r="A536">
            <v>0</v>
          </cell>
          <cell r="B536">
            <v>0</v>
          </cell>
          <cell r="C536">
            <v>0</v>
          </cell>
        </row>
        <row r="537">
          <cell r="A537">
            <v>0</v>
          </cell>
          <cell r="B537">
            <v>0</v>
          </cell>
          <cell r="C537">
            <v>0</v>
          </cell>
        </row>
        <row r="538">
          <cell r="A538">
            <v>0</v>
          </cell>
          <cell r="B538">
            <v>0</v>
          </cell>
          <cell r="C538">
            <v>0</v>
          </cell>
        </row>
        <row r="540">
          <cell r="B540" t="str">
            <v>MANO DE OBRA</v>
          </cell>
        </row>
        <row r="541">
          <cell r="A541" t="str">
            <v>M161</v>
          </cell>
          <cell r="B541" t="str">
            <v>M. DE O. CERRAJERO</v>
          </cell>
          <cell r="C541" t="str">
            <v>HR</v>
          </cell>
          <cell r="D541">
            <v>0.5</v>
          </cell>
        </row>
        <row r="542">
          <cell r="A542">
            <v>0</v>
          </cell>
          <cell r="B542">
            <v>0</v>
          </cell>
          <cell r="C542">
            <v>0</v>
          </cell>
        </row>
        <row r="543">
          <cell r="A543">
            <v>0</v>
          </cell>
          <cell r="B543">
            <v>0</v>
          </cell>
          <cell r="C543">
            <v>0</v>
          </cell>
        </row>
        <row r="544">
          <cell r="A544">
            <v>0</v>
          </cell>
          <cell r="B544">
            <v>0</v>
          </cell>
          <cell r="C544">
            <v>0</v>
          </cell>
        </row>
        <row r="546">
          <cell r="B546" t="str">
            <v>TRANSPORTE</v>
          </cell>
        </row>
        <row r="548">
          <cell r="A548">
            <v>0</v>
          </cell>
          <cell r="B548">
            <v>0</v>
          </cell>
          <cell r="C548">
            <v>0</v>
          </cell>
        </row>
        <row r="549">
          <cell r="A549">
            <v>0</v>
          </cell>
          <cell r="B549">
            <v>0</v>
          </cell>
          <cell r="C549">
            <v>0</v>
          </cell>
        </row>
        <row r="550">
          <cell r="A550">
            <v>0</v>
          </cell>
          <cell r="B550">
            <v>0</v>
          </cell>
          <cell r="C550">
            <v>0</v>
          </cell>
        </row>
        <row r="555">
          <cell r="A555" t="str">
            <v>CODIGO</v>
          </cell>
          <cell r="B555" t="str">
            <v>ITEM</v>
          </cell>
          <cell r="C555" t="str">
            <v>UNIDAD</v>
          </cell>
        </row>
        <row r="556">
          <cell r="A556" t="str">
            <v>Z330</v>
          </cell>
          <cell r="B556" t="str">
            <v>MARCO METÁLICO MURO 20  - 0.60-1.00 M</v>
          </cell>
          <cell r="C556" t="str">
            <v>UN.</v>
          </cell>
          <cell r="D556">
            <v>45965</v>
          </cell>
        </row>
        <row r="557">
          <cell r="B557" t="str">
            <v>CODIGO</v>
          </cell>
          <cell r="C557" t="str">
            <v>Z300</v>
          </cell>
        </row>
        <row r="558">
          <cell r="A558" t="str">
            <v>CODIGO</v>
          </cell>
          <cell r="B558" t="str">
            <v>RECURSOS</v>
          </cell>
          <cell r="C558" t="str">
            <v>UNIDAD</v>
          </cell>
          <cell r="D558" t="str">
            <v>CANT.</v>
          </cell>
        </row>
        <row r="559">
          <cell r="B559" t="str">
            <v>MATERIALES</v>
          </cell>
        </row>
        <row r="560">
          <cell r="A560" t="str">
            <v>M1312</v>
          </cell>
          <cell r="B560" t="str">
            <v>LAMINA DOBLADA MARCO METALICO MURO 20</v>
          </cell>
          <cell r="C560" t="str">
            <v>UN</v>
          </cell>
          <cell r="D560">
            <v>1</v>
          </cell>
        </row>
        <row r="561">
          <cell r="A561" t="str">
            <v>M1270</v>
          </cell>
          <cell r="B561" t="str">
            <v>ANTICORROSIVO GRIS</v>
          </cell>
          <cell r="C561" t="str">
            <v>GLN</v>
          </cell>
          <cell r="D561">
            <v>0.03</v>
          </cell>
        </row>
        <row r="562">
          <cell r="B562">
            <v>0</v>
          </cell>
          <cell r="C562">
            <v>0</v>
          </cell>
        </row>
        <row r="563">
          <cell r="B563">
            <v>0</v>
          </cell>
          <cell r="C563">
            <v>0</v>
          </cell>
        </row>
        <row r="565">
          <cell r="B565" t="str">
            <v>EQUIPO</v>
          </cell>
        </row>
        <row r="566">
          <cell r="B566" t="str">
            <v>HTA MENOR (5% de M. de O.)</v>
          </cell>
        </row>
        <row r="567">
          <cell r="A567">
            <v>0</v>
          </cell>
          <cell r="B567">
            <v>0</v>
          </cell>
          <cell r="C567">
            <v>0</v>
          </cell>
        </row>
        <row r="568">
          <cell r="A568">
            <v>0</v>
          </cell>
          <cell r="B568">
            <v>0</v>
          </cell>
          <cell r="C568">
            <v>0</v>
          </cell>
        </row>
        <row r="569">
          <cell r="A569">
            <v>0</v>
          </cell>
          <cell r="B569">
            <v>0</v>
          </cell>
          <cell r="C569">
            <v>0</v>
          </cell>
        </row>
        <row r="571">
          <cell r="B571" t="str">
            <v>MANO DE OBRA</v>
          </cell>
        </row>
        <row r="572">
          <cell r="A572" t="str">
            <v>M161</v>
          </cell>
          <cell r="B572" t="str">
            <v>M. DE O. CERRAJERO</v>
          </cell>
          <cell r="C572" t="str">
            <v>HR</v>
          </cell>
          <cell r="D572">
            <v>0.5</v>
          </cell>
        </row>
        <row r="573">
          <cell r="A573">
            <v>0</v>
          </cell>
          <cell r="B573">
            <v>0</v>
          </cell>
          <cell r="C573">
            <v>0</v>
          </cell>
        </row>
        <row r="574">
          <cell r="A574">
            <v>0</v>
          </cell>
          <cell r="B574">
            <v>0</v>
          </cell>
          <cell r="C574">
            <v>0</v>
          </cell>
        </row>
        <row r="575">
          <cell r="A575">
            <v>0</v>
          </cell>
          <cell r="B575">
            <v>0</v>
          </cell>
          <cell r="C575">
            <v>0</v>
          </cell>
        </row>
        <row r="577">
          <cell r="B577" t="str">
            <v>TRANSPORTE</v>
          </cell>
        </row>
        <row r="579">
          <cell r="A579">
            <v>0</v>
          </cell>
          <cell r="B579">
            <v>0</v>
          </cell>
          <cell r="C579">
            <v>0</v>
          </cell>
        </row>
        <row r="580">
          <cell r="A580">
            <v>0</v>
          </cell>
          <cell r="B580">
            <v>0</v>
          </cell>
          <cell r="C580">
            <v>0</v>
          </cell>
        </row>
        <row r="581">
          <cell r="A581">
            <v>0</v>
          </cell>
          <cell r="B581">
            <v>0</v>
          </cell>
          <cell r="C581">
            <v>0</v>
          </cell>
        </row>
        <row r="617">
          <cell r="A617" t="str">
            <v>CODIGO</v>
          </cell>
          <cell r="B617" t="str">
            <v>ITEM</v>
          </cell>
          <cell r="C617" t="str">
            <v>UNIDAD</v>
          </cell>
        </row>
        <row r="618">
          <cell r="D618">
            <v>0</v>
          </cell>
        </row>
        <row r="619">
          <cell r="B619" t="str">
            <v>CODIGO</v>
          </cell>
        </row>
        <row r="620">
          <cell r="A620" t="str">
            <v>CODIGO</v>
          </cell>
          <cell r="B620" t="str">
            <v>RECURSOS</v>
          </cell>
          <cell r="C620" t="str">
            <v>UNIDAD</v>
          </cell>
          <cell r="D620" t="str">
            <v>CANT.</v>
          </cell>
        </row>
        <row r="621">
          <cell r="B621" t="str">
            <v>MATERIALES</v>
          </cell>
        </row>
        <row r="622">
          <cell r="B622">
            <v>0</v>
          </cell>
          <cell r="C622">
            <v>0</v>
          </cell>
        </row>
        <row r="623">
          <cell r="B623">
            <v>0</v>
          </cell>
          <cell r="C623">
            <v>0</v>
          </cell>
        </row>
        <row r="624">
          <cell r="B624">
            <v>0</v>
          </cell>
          <cell r="C624">
            <v>0</v>
          </cell>
        </row>
        <row r="625">
          <cell r="B625">
            <v>0</v>
          </cell>
          <cell r="C625">
            <v>0</v>
          </cell>
        </row>
        <row r="627">
          <cell r="B627" t="str">
            <v>EQUIPO</v>
          </cell>
        </row>
        <row r="628">
          <cell r="B628" t="str">
            <v>HTA MENOR (5% de M. de O.)</v>
          </cell>
        </row>
        <row r="629">
          <cell r="A629">
            <v>0</v>
          </cell>
          <cell r="B629">
            <v>0</v>
          </cell>
          <cell r="C629">
            <v>0</v>
          </cell>
        </row>
        <row r="630">
          <cell r="A630">
            <v>0</v>
          </cell>
          <cell r="B630">
            <v>0</v>
          </cell>
          <cell r="C630">
            <v>0</v>
          </cell>
        </row>
        <row r="631">
          <cell r="A631">
            <v>0</v>
          </cell>
          <cell r="B631">
            <v>0</v>
          </cell>
          <cell r="C631">
            <v>0</v>
          </cell>
        </row>
        <row r="633">
          <cell r="B633" t="str">
            <v>MANO DE OBRA</v>
          </cell>
        </row>
        <row r="634">
          <cell r="B634">
            <v>0</v>
          </cell>
          <cell r="C634">
            <v>0</v>
          </cell>
        </row>
        <row r="635">
          <cell r="A635">
            <v>0</v>
          </cell>
          <cell r="B635">
            <v>0</v>
          </cell>
          <cell r="C635">
            <v>0</v>
          </cell>
        </row>
        <row r="636">
          <cell r="A636">
            <v>0</v>
          </cell>
          <cell r="B636">
            <v>0</v>
          </cell>
          <cell r="C636">
            <v>0</v>
          </cell>
        </row>
        <row r="637">
          <cell r="A637">
            <v>0</v>
          </cell>
          <cell r="B637">
            <v>0</v>
          </cell>
          <cell r="C637">
            <v>0</v>
          </cell>
        </row>
        <row r="639">
          <cell r="B639" t="str">
            <v>TRANSPORTE</v>
          </cell>
        </row>
        <row r="641">
          <cell r="A641">
            <v>0</v>
          </cell>
          <cell r="B641">
            <v>0</v>
          </cell>
          <cell r="C641">
            <v>0</v>
          </cell>
        </row>
        <row r="642">
          <cell r="A642">
            <v>0</v>
          </cell>
          <cell r="B642">
            <v>0</v>
          </cell>
          <cell r="C642">
            <v>0</v>
          </cell>
        </row>
        <row r="643">
          <cell r="A643">
            <v>0</v>
          </cell>
          <cell r="B643">
            <v>0</v>
          </cell>
          <cell r="C643">
            <v>0</v>
          </cell>
        </row>
        <row r="648">
          <cell r="A648" t="str">
            <v>CODIGO</v>
          </cell>
          <cell r="B648" t="str">
            <v>ITEM</v>
          </cell>
          <cell r="C648" t="str">
            <v>UNIDAD</v>
          </cell>
        </row>
        <row r="649">
          <cell r="D649">
            <v>0</v>
          </cell>
        </row>
        <row r="650">
          <cell r="B650" t="str">
            <v>CODIGO</v>
          </cell>
        </row>
        <row r="651">
          <cell r="A651" t="str">
            <v>CODIGO</v>
          </cell>
          <cell r="B651" t="str">
            <v>RECURSOS</v>
          </cell>
          <cell r="C651" t="str">
            <v>UNIDAD</v>
          </cell>
          <cell r="D651" t="str">
            <v>CANT.</v>
          </cell>
        </row>
        <row r="652">
          <cell r="B652" t="str">
            <v>MATERIALES</v>
          </cell>
        </row>
        <row r="653">
          <cell r="B653">
            <v>0</v>
          </cell>
          <cell r="C653">
            <v>0</v>
          </cell>
        </row>
        <row r="654">
          <cell r="B654">
            <v>0</v>
          </cell>
          <cell r="C654">
            <v>0</v>
          </cell>
        </row>
        <row r="655">
          <cell r="B655">
            <v>0</v>
          </cell>
          <cell r="C655">
            <v>0</v>
          </cell>
        </row>
        <row r="656">
          <cell r="B656">
            <v>0</v>
          </cell>
          <cell r="C656">
            <v>0</v>
          </cell>
        </row>
        <row r="658">
          <cell r="B658" t="str">
            <v>EQUIPO</v>
          </cell>
        </row>
        <row r="659">
          <cell r="B659" t="str">
            <v>HTA MENOR (5% de M. de O.)</v>
          </cell>
        </row>
        <row r="660">
          <cell r="A660">
            <v>0</v>
          </cell>
          <cell r="B660">
            <v>0</v>
          </cell>
          <cell r="C660">
            <v>0</v>
          </cell>
        </row>
        <row r="661">
          <cell r="A661">
            <v>0</v>
          </cell>
          <cell r="B661">
            <v>0</v>
          </cell>
          <cell r="C661">
            <v>0</v>
          </cell>
        </row>
        <row r="662">
          <cell r="A662">
            <v>0</v>
          </cell>
          <cell r="B662">
            <v>0</v>
          </cell>
          <cell r="C662">
            <v>0</v>
          </cell>
        </row>
        <row r="664">
          <cell r="B664" t="str">
            <v>MANO DE OBRA</v>
          </cell>
        </row>
        <row r="665">
          <cell r="B665">
            <v>0</v>
          </cell>
          <cell r="C665">
            <v>0</v>
          </cell>
        </row>
        <row r="666">
          <cell r="A666">
            <v>0</v>
          </cell>
          <cell r="B666">
            <v>0</v>
          </cell>
          <cell r="C666">
            <v>0</v>
          </cell>
        </row>
        <row r="667">
          <cell r="A667">
            <v>0</v>
          </cell>
          <cell r="B667">
            <v>0</v>
          </cell>
          <cell r="C667">
            <v>0</v>
          </cell>
        </row>
        <row r="668">
          <cell r="A668">
            <v>0</v>
          </cell>
          <cell r="B668">
            <v>0</v>
          </cell>
          <cell r="C668">
            <v>0</v>
          </cell>
        </row>
        <row r="670">
          <cell r="B670" t="str">
            <v>TRANSPORTE</v>
          </cell>
        </row>
        <row r="672">
          <cell r="A672">
            <v>0</v>
          </cell>
          <cell r="B672">
            <v>0</v>
          </cell>
          <cell r="C672">
            <v>0</v>
          </cell>
        </row>
        <row r="673">
          <cell r="A673">
            <v>0</v>
          </cell>
          <cell r="B673">
            <v>0</v>
          </cell>
          <cell r="C673">
            <v>0</v>
          </cell>
        </row>
        <row r="674">
          <cell r="A674">
            <v>0</v>
          </cell>
          <cell r="B674">
            <v>0</v>
          </cell>
          <cell r="C674">
            <v>0</v>
          </cell>
        </row>
        <row r="679">
          <cell r="A679" t="str">
            <v>CODIGO</v>
          </cell>
          <cell r="B679" t="str">
            <v>ITEM</v>
          </cell>
          <cell r="C679" t="str">
            <v>UNIDAD</v>
          </cell>
        </row>
        <row r="680">
          <cell r="D680">
            <v>0</v>
          </cell>
        </row>
        <row r="681">
          <cell r="B681" t="str">
            <v>CODIGO</v>
          </cell>
        </row>
        <row r="682">
          <cell r="A682" t="str">
            <v>CODIGO</v>
          </cell>
          <cell r="B682" t="str">
            <v>RECURSOS</v>
          </cell>
          <cell r="C682" t="str">
            <v>UNIDAD</v>
          </cell>
          <cell r="D682" t="str">
            <v>CANT.</v>
          </cell>
        </row>
        <row r="683">
          <cell r="B683" t="str">
            <v>MATERIALES</v>
          </cell>
        </row>
        <row r="684">
          <cell r="B684">
            <v>0</v>
          </cell>
          <cell r="C684">
            <v>0</v>
          </cell>
        </row>
        <row r="685">
          <cell r="B685">
            <v>0</v>
          </cell>
          <cell r="C685">
            <v>0</v>
          </cell>
        </row>
        <row r="686">
          <cell r="B686">
            <v>0</v>
          </cell>
          <cell r="C686">
            <v>0</v>
          </cell>
        </row>
        <row r="687">
          <cell r="B687">
            <v>0</v>
          </cell>
          <cell r="C687">
            <v>0</v>
          </cell>
        </row>
        <row r="689">
          <cell r="B689" t="str">
            <v>EQUIPO</v>
          </cell>
        </row>
        <row r="690">
          <cell r="B690" t="str">
            <v>HTA MENOR (5% de M. de O.)</v>
          </cell>
        </row>
        <row r="691">
          <cell r="A691">
            <v>0</v>
          </cell>
          <cell r="B691">
            <v>0</v>
          </cell>
          <cell r="C691">
            <v>0</v>
          </cell>
        </row>
        <row r="692">
          <cell r="A692">
            <v>0</v>
          </cell>
          <cell r="B692">
            <v>0</v>
          </cell>
          <cell r="C692">
            <v>0</v>
          </cell>
        </row>
        <row r="693">
          <cell r="A693">
            <v>0</v>
          </cell>
          <cell r="B693">
            <v>0</v>
          </cell>
          <cell r="C693">
            <v>0</v>
          </cell>
        </row>
        <row r="695">
          <cell r="B695" t="str">
            <v>MANO DE OBRA</v>
          </cell>
        </row>
        <row r="696">
          <cell r="B696">
            <v>0</v>
          </cell>
          <cell r="C696">
            <v>0</v>
          </cell>
        </row>
        <row r="697">
          <cell r="A697">
            <v>0</v>
          </cell>
          <cell r="B697">
            <v>0</v>
          </cell>
          <cell r="C697">
            <v>0</v>
          </cell>
        </row>
        <row r="698">
          <cell r="A698">
            <v>0</v>
          </cell>
          <cell r="B698">
            <v>0</v>
          </cell>
          <cell r="C698">
            <v>0</v>
          </cell>
        </row>
        <row r="699">
          <cell r="A699">
            <v>0</v>
          </cell>
          <cell r="B699">
            <v>0</v>
          </cell>
          <cell r="C699">
            <v>0</v>
          </cell>
        </row>
        <row r="701">
          <cell r="B701" t="str">
            <v>TRANSPORTE</v>
          </cell>
        </row>
        <row r="703">
          <cell r="A703">
            <v>0</v>
          </cell>
          <cell r="B703">
            <v>0</v>
          </cell>
          <cell r="C703">
            <v>0</v>
          </cell>
        </row>
        <row r="704">
          <cell r="A704">
            <v>0</v>
          </cell>
          <cell r="B704">
            <v>0</v>
          </cell>
          <cell r="C704">
            <v>0</v>
          </cell>
        </row>
        <row r="705">
          <cell r="A705">
            <v>0</v>
          </cell>
          <cell r="B705">
            <v>0</v>
          </cell>
          <cell r="C705">
            <v>0</v>
          </cell>
        </row>
        <row r="710">
          <cell r="A710" t="str">
            <v>CODIGO</v>
          </cell>
          <cell r="B710" t="str">
            <v>ITEM</v>
          </cell>
          <cell r="C710" t="str">
            <v>UNIDAD</v>
          </cell>
        </row>
        <row r="711">
          <cell r="D711">
            <v>0</v>
          </cell>
        </row>
        <row r="712">
          <cell r="B712" t="str">
            <v>CODIGO</v>
          </cell>
        </row>
        <row r="713">
          <cell r="A713" t="str">
            <v>CODIGO</v>
          </cell>
          <cell r="B713" t="str">
            <v>RECURSOS</v>
          </cell>
          <cell r="C713" t="str">
            <v>UNIDAD</v>
          </cell>
          <cell r="D713" t="str">
            <v>CANT.</v>
          </cell>
        </row>
        <row r="714">
          <cell r="B714" t="str">
            <v>MATERIALES</v>
          </cell>
        </row>
        <row r="715">
          <cell r="B715">
            <v>0</v>
          </cell>
          <cell r="C715">
            <v>0</v>
          </cell>
        </row>
        <row r="716">
          <cell r="B716">
            <v>0</v>
          </cell>
          <cell r="C716">
            <v>0</v>
          </cell>
        </row>
        <row r="717">
          <cell r="B717">
            <v>0</v>
          </cell>
          <cell r="C717">
            <v>0</v>
          </cell>
        </row>
        <row r="718">
          <cell r="B718">
            <v>0</v>
          </cell>
          <cell r="C718">
            <v>0</v>
          </cell>
        </row>
        <row r="720">
          <cell r="B720" t="str">
            <v>EQUIPO</v>
          </cell>
        </row>
        <row r="721">
          <cell r="B721" t="str">
            <v>HTA MENOR (5% de M. de O.)</v>
          </cell>
        </row>
        <row r="722">
          <cell r="A722">
            <v>0</v>
          </cell>
          <cell r="B722">
            <v>0</v>
          </cell>
          <cell r="C722">
            <v>0</v>
          </cell>
        </row>
        <row r="723">
          <cell r="A723">
            <v>0</v>
          </cell>
          <cell r="B723">
            <v>0</v>
          </cell>
          <cell r="C723">
            <v>0</v>
          </cell>
        </row>
        <row r="724">
          <cell r="A724">
            <v>0</v>
          </cell>
          <cell r="B724">
            <v>0</v>
          </cell>
          <cell r="C724">
            <v>0</v>
          </cell>
        </row>
        <row r="726">
          <cell r="B726" t="str">
            <v>MANO DE OBRA</v>
          </cell>
        </row>
        <row r="727">
          <cell r="B727">
            <v>0</v>
          </cell>
          <cell r="C727">
            <v>0</v>
          </cell>
        </row>
        <row r="728">
          <cell r="A728">
            <v>0</v>
          </cell>
          <cell r="B728">
            <v>0</v>
          </cell>
          <cell r="C728">
            <v>0</v>
          </cell>
        </row>
        <row r="729">
          <cell r="A729">
            <v>0</v>
          </cell>
          <cell r="B729">
            <v>0</v>
          </cell>
          <cell r="C729">
            <v>0</v>
          </cell>
        </row>
        <row r="730">
          <cell r="A730">
            <v>0</v>
          </cell>
          <cell r="B730">
            <v>0</v>
          </cell>
          <cell r="C730">
            <v>0</v>
          </cell>
        </row>
        <row r="732">
          <cell r="B732" t="str">
            <v>TRANSPORTE</v>
          </cell>
        </row>
        <row r="734">
          <cell r="A734">
            <v>0</v>
          </cell>
          <cell r="B734">
            <v>0</v>
          </cell>
          <cell r="C734">
            <v>0</v>
          </cell>
        </row>
        <row r="735">
          <cell r="A735">
            <v>0</v>
          </cell>
          <cell r="B735">
            <v>0</v>
          </cell>
          <cell r="C735">
            <v>0</v>
          </cell>
        </row>
        <row r="736">
          <cell r="A736">
            <v>0</v>
          </cell>
          <cell r="B736">
            <v>0</v>
          </cell>
          <cell r="C736">
            <v>0</v>
          </cell>
        </row>
        <row r="741">
          <cell r="A741" t="str">
            <v>CODIGO</v>
          </cell>
          <cell r="B741" t="str">
            <v>ITEM</v>
          </cell>
          <cell r="C741" t="str">
            <v>UNIDAD</v>
          </cell>
        </row>
        <row r="742">
          <cell r="D742">
            <v>0</v>
          </cell>
        </row>
        <row r="743">
          <cell r="B743" t="str">
            <v>CODIGO</v>
          </cell>
        </row>
        <row r="744">
          <cell r="A744" t="str">
            <v>CODIGO</v>
          </cell>
          <cell r="B744" t="str">
            <v>RECURSOS</v>
          </cell>
          <cell r="C744" t="str">
            <v>UNIDAD</v>
          </cell>
          <cell r="D744" t="str">
            <v>CANT.</v>
          </cell>
        </row>
        <row r="745">
          <cell r="B745" t="str">
            <v>MATERIALES</v>
          </cell>
        </row>
        <row r="746">
          <cell r="B746">
            <v>0</v>
          </cell>
          <cell r="C746">
            <v>0</v>
          </cell>
        </row>
        <row r="747">
          <cell r="B747">
            <v>0</v>
          </cell>
          <cell r="C747">
            <v>0</v>
          </cell>
        </row>
        <row r="748">
          <cell r="B748">
            <v>0</v>
          </cell>
          <cell r="C748">
            <v>0</v>
          </cell>
        </row>
        <row r="749">
          <cell r="B749">
            <v>0</v>
          </cell>
          <cell r="C749">
            <v>0</v>
          </cell>
        </row>
        <row r="751">
          <cell r="B751" t="str">
            <v>EQUIPO</v>
          </cell>
        </row>
        <row r="752">
          <cell r="B752" t="str">
            <v>HTA MENOR (5% de M. de O.)</v>
          </cell>
        </row>
        <row r="753">
          <cell r="A753">
            <v>0</v>
          </cell>
          <cell r="B753">
            <v>0</v>
          </cell>
          <cell r="C753">
            <v>0</v>
          </cell>
        </row>
        <row r="754">
          <cell r="A754">
            <v>0</v>
          </cell>
          <cell r="B754">
            <v>0</v>
          </cell>
          <cell r="C754">
            <v>0</v>
          </cell>
        </row>
        <row r="755">
          <cell r="A755">
            <v>0</v>
          </cell>
          <cell r="B755">
            <v>0</v>
          </cell>
          <cell r="C755">
            <v>0</v>
          </cell>
        </row>
        <row r="757">
          <cell r="B757" t="str">
            <v>MANO DE OBRA</v>
          </cell>
        </row>
        <row r="758">
          <cell r="B758">
            <v>0</v>
          </cell>
          <cell r="C758">
            <v>0</v>
          </cell>
        </row>
        <row r="759">
          <cell r="A759">
            <v>0</v>
          </cell>
          <cell r="B759">
            <v>0</v>
          </cell>
          <cell r="C759">
            <v>0</v>
          </cell>
        </row>
        <row r="760">
          <cell r="A760">
            <v>0</v>
          </cell>
          <cell r="B760">
            <v>0</v>
          </cell>
          <cell r="C760">
            <v>0</v>
          </cell>
        </row>
        <row r="761">
          <cell r="A761">
            <v>0</v>
          </cell>
          <cell r="B761">
            <v>0</v>
          </cell>
          <cell r="C761">
            <v>0</v>
          </cell>
        </row>
        <row r="763">
          <cell r="B763" t="str">
            <v>TRANSPORTE</v>
          </cell>
        </row>
        <row r="765">
          <cell r="A765">
            <v>0</v>
          </cell>
          <cell r="B765">
            <v>0</v>
          </cell>
          <cell r="C765">
            <v>0</v>
          </cell>
        </row>
        <row r="766">
          <cell r="A766">
            <v>0</v>
          </cell>
          <cell r="B766">
            <v>0</v>
          </cell>
          <cell r="C766">
            <v>0</v>
          </cell>
        </row>
        <row r="767">
          <cell r="A767">
            <v>0</v>
          </cell>
          <cell r="B767">
            <v>0</v>
          </cell>
          <cell r="C767">
            <v>0</v>
          </cell>
        </row>
        <row r="772">
          <cell r="A772" t="str">
            <v>CODIGO</v>
          </cell>
          <cell r="B772" t="str">
            <v>ITEM</v>
          </cell>
          <cell r="C772" t="str">
            <v>UNIDAD</v>
          </cell>
        </row>
        <row r="773">
          <cell r="D773">
            <v>0</v>
          </cell>
        </row>
        <row r="774">
          <cell r="B774" t="str">
            <v>CODIGO</v>
          </cell>
        </row>
        <row r="775">
          <cell r="A775" t="str">
            <v>CODIGO</v>
          </cell>
          <cell r="B775" t="str">
            <v>RECURSOS</v>
          </cell>
          <cell r="C775" t="str">
            <v>UNIDAD</v>
          </cell>
          <cell r="D775" t="str">
            <v>CANT.</v>
          </cell>
        </row>
        <row r="776">
          <cell r="B776" t="str">
            <v>MATERIALES</v>
          </cell>
        </row>
        <row r="777">
          <cell r="B777">
            <v>0</v>
          </cell>
          <cell r="C777">
            <v>0</v>
          </cell>
        </row>
        <row r="778">
          <cell r="B778">
            <v>0</v>
          </cell>
          <cell r="C778">
            <v>0</v>
          </cell>
        </row>
        <row r="779">
          <cell r="B779">
            <v>0</v>
          </cell>
          <cell r="C779">
            <v>0</v>
          </cell>
        </row>
        <row r="780">
          <cell r="B780">
            <v>0</v>
          </cell>
          <cell r="C780">
            <v>0</v>
          </cell>
        </row>
        <row r="782">
          <cell r="B782" t="str">
            <v>EQUIPO</v>
          </cell>
        </row>
        <row r="783">
          <cell r="B783" t="str">
            <v>HTA MENOR (5% de M. de O.)</v>
          </cell>
        </row>
        <row r="784">
          <cell r="A784">
            <v>0</v>
          </cell>
          <cell r="B784">
            <v>0</v>
          </cell>
          <cell r="C784">
            <v>0</v>
          </cell>
        </row>
        <row r="785">
          <cell r="A785">
            <v>0</v>
          </cell>
          <cell r="B785">
            <v>0</v>
          </cell>
          <cell r="C785">
            <v>0</v>
          </cell>
        </row>
        <row r="786">
          <cell r="A786">
            <v>0</v>
          </cell>
          <cell r="B786">
            <v>0</v>
          </cell>
          <cell r="C786">
            <v>0</v>
          </cell>
        </row>
        <row r="788">
          <cell r="B788" t="str">
            <v>MANO DE OBRA</v>
          </cell>
        </row>
        <row r="789">
          <cell r="B789">
            <v>0</v>
          </cell>
          <cell r="C789">
            <v>0</v>
          </cell>
        </row>
        <row r="790">
          <cell r="A790">
            <v>0</v>
          </cell>
          <cell r="B790">
            <v>0</v>
          </cell>
          <cell r="C790">
            <v>0</v>
          </cell>
        </row>
        <row r="791">
          <cell r="A791">
            <v>0</v>
          </cell>
          <cell r="B791">
            <v>0</v>
          </cell>
          <cell r="C791">
            <v>0</v>
          </cell>
        </row>
        <row r="792">
          <cell r="A792">
            <v>0</v>
          </cell>
          <cell r="B792">
            <v>0</v>
          </cell>
          <cell r="C792">
            <v>0</v>
          </cell>
        </row>
        <row r="794">
          <cell r="B794" t="str">
            <v>TRANSPORTE</v>
          </cell>
        </row>
        <row r="796">
          <cell r="A796">
            <v>0</v>
          </cell>
          <cell r="B796">
            <v>0</v>
          </cell>
          <cell r="C796">
            <v>0</v>
          </cell>
        </row>
        <row r="797">
          <cell r="A797">
            <v>0</v>
          </cell>
          <cell r="B797">
            <v>0</v>
          </cell>
          <cell r="C797">
            <v>0</v>
          </cell>
        </row>
        <row r="798">
          <cell r="A798">
            <v>0</v>
          </cell>
          <cell r="B798">
            <v>0</v>
          </cell>
          <cell r="C798">
            <v>0</v>
          </cell>
        </row>
        <row r="803">
          <cell r="A803" t="str">
            <v>CODIGO</v>
          </cell>
          <cell r="B803" t="str">
            <v>ITEM</v>
          </cell>
          <cell r="C803" t="str">
            <v>UNIDAD</v>
          </cell>
        </row>
        <row r="804">
          <cell r="D804">
            <v>0</v>
          </cell>
        </row>
        <row r="805">
          <cell r="B805" t="str">
            <v>CODIGO</v>
          </cell>
        </row>
        <row r="806">
          <cell r="A806" t="str">
            <v>CODIGO</v>
          </cell>
          <cell r="B806" t="str">
            <v>RECURSOS</v>
          </cell>
          <cell r="C806" t="str">
            <v>UNIDAD</v>
          </cell>
          <cell r="D806" t="str">
            <v>CANT.</v>
          </cell>
        </row>
        <row r="807">
          <cell r="B807" t="str">
            <v>MATERIALES</v>
          </cell>
        </row>
        <row r="808">
          <cell r="B808">
            <v>0</v>
          </cell>
          <cell r="C808">
            <v>0</v>
          </cell>
        </row>
        <row r="809">
          <cell r="B809">
            <v>0</v>
          </cell>
          <cell r="C809">
            <v>0</v>
          </cell>
        </row>
        <row r="810">
          <cell r="B810">
            <v>0</v>
          </cell>
          <cell r="C810">
            <v>0</v>
          </cell>
        </row>
        <row r="811">
          <cell r="B811">
            <v>0</v>
          </cell>
          <cell r="C811">
            <v>0</v>
          </cell>
        </row>
        <row r="813">
          <cell r="B813" t="str">
            <v>EQUIPO</v>
          </cell>
        </row>
        <row r="814">
          <cell r="B814" t="str">
            <v>HTA MENOR (5% de M. de O.)</v>
          </cell>
        </row>
        <row r="815">
          <cell r="A815">
            <v>0</v>
          </cell>
          <cell r="B815">
            <v>0</v>
          </cell>
          <cell r="C815">
            <v>0</v>
          </cell>
        </row>
        <row r="816">
          <cell r="A816">
            <v>0</v>
          </cell>
          <cell r="B816">
            <v>0</v>
          </cell>
          <cell r="C816">
            <v>0</v>
          </cell>
        </row>
        <row r="817">
          <cell r="A817">
            <v>0</v>
          </cell>
          <cell r="B817">
            <v>0</v>
          </cell>
          <cell r="C817">
            <v>0</v>
          </cell>
        </row>
        <row r="819">
          <cell r="B819" t="str">
            <v>MANO DE OBRA</v>
          </cell>
        </row>
        <row r="820">
          <cell r="B820">
            <v>0</v>
          </cell>
          <cell r="C820">
            <v>0</v>
          </cell>
        </row>
        <row r="821">
          <cell r="A821">
            <v>0</v>
          </cell>
          <cell r="B821">
            <v>0</v>
          </cell>
          <cell r="C821">
            <v>0</v>
          </cell>
        </row>
        <row r="822">
          <cell r="A822">
            <v>0</v>
          </cell>
          <cell r="B822">
            <v>0</v>
          </cell>
          <cell r="C822">
            <v>0</v>
          </cell>
        </row>
        <row r="823">
          <cell r="A823">
            <v>0</v>
          </cell>
          <cell r="B823">
            <v>0</v>
          </cell>
          <cell r="C823">
            <v>0</v>
          </cell>
        </row>
        <row r="825">
          <cell r="B825" t="str">
            <v>TRANSPORTE</v>
          </cell>
        </row>
        <row r="827">
          <cell r="A827">
            <v>0</v>
          </cell>
          <cell r="B827">
            <v>0</v>
          </cell>
          <cell r="C827">
            <v>0</v>
          </cell>
        </row>
        <row r="828">
          <cell r="A828">
            <v>0</v>
          </cell>
          <cell r="B828">
            <v>0</v>
          </cell>
          <cell r="C828">
            <v>0</v>
          </cell>
        </row>
        <row r="829">
          <cell r="A829">
            <v>0</v>
          </cell>
          <cell r="B829">
            <v>0</v>
          </cell>
          <cell r="C829">
            <v>0</v>
          </cell>
        </row>
        <row r="834">
          <cell r="A834" t="str">
            <v>CODIGO</v>
          </cell>
          <cell r="B834" t="str">
            <v>ITEM</v>
          </cell>
          <cell r="C834" t="str">
            <v>UNIDAD</v>
          </cell>
        </row>
        <row r="835">
          <cell r="D835">
            <v>0</v>
          </cell>
        </row>
        <row r="836">
          <cell r="B836" t="str">
            <v>CODIGO</v>
          </cell>
        </row>
        <row r="837">
          <cell r="A837" t="str">
            <v>CODIGO</v>
          </cell>
          <cell r="B837" t="str">
            <v>RECURSOS</v>
          </cell>
          <cell r="C837" t="str">
            <v>UNIDAD</v>
          </cell>
          <cell r="D837" t="str">
            <v>CANT.</v>
          </cell>
        </row>
        <row r="838">
          <cell r="B838" t="str">
            <v>MATERIALES</v>
          </cell>
        </row>
        <row r="839">
          <cell r="B839">
            <v>0</v>
          </cell>
          <cell r="C839">
            <v>0</v>
          </cell>
        </row>
        <row r="840">
          <cell r="B840">
            <v>0</v>
          </cell>
          <cell r="C840">
            <v>0</v>
          </cell>
        </row>
        <row r="841">
          <cell r="B841">
            <v>0</v>
          </cell>
          <cell r="C841">
            <v>0</v>
          </cell>
        </row>
        <row r="842">
          <cell r="B842">
            <v>0</v>
          </cell>
          <cell r="C842">
            <v>0</v>
          </cell>
        </row>
        <row r="844">
          <cell r="B844" t="str">
            <v>EQUIPO</v>
          </cell>
        </row>
        <row r="845">
          <cell r="B845" t="str">
            <v>HTA MENOR (5% de M. de O.)</v>
          </cell>
        </row>
        <row r="846">
          <cell r="A846">
            <v>0</v>
          </cell>
          <cell r="B846">
            <v>0</v>
          </cell>
          <cell r="C846">
            <v>0</v>
          </cell>
        </row>
        <row r="847">
          <cell r="A847">
            <v>0</v>
          </cell>
          <cell r="B847">
            <v>0</v>
          </cell>
          <cell r="C847">
            <v>0</v>
          </cell>
        </row>
        <row r="848">
          <cell r="A848">
            <v>0</v>
          </cell>
          <cell r="B848">
            <v>0</v>
          </cell>
          <cell r="C848">
            <v>0</v>
          </cell>
        </row>
        <row r="850">
          <cell r="B850" t="str">
            <v>MANO DE OBRA</v>
          </cell>
        </row>
        <row r="851">
          <cell r="B851">
            <v>0</v>
          </cell>
          <cell r="C851">
            <v>0</v>
          </cell>
        </row>
        <row r="852">
          <cell r="A852">
            <v>0</v>
          </cell>
          <cell r="B852">
            <v>0</v>
          </cell>
          <cell r="C852">
            <v>0</v>
          </cell>
        </row>
        <row r="853">
          <cell r="A853">
            <v>0</v>
          </cell>
          <cell r="B853">
            <v>0</v>
          </cell>
          <cell r="C853">
            <v>0</v>
          </cell>
        </row>
        <row r="854">
          <cell r="A854">
            <v>0</v>
          </cell>
          <cell r="B854">
            <v>0</v>
          </cell>
          <cell r="C854">
            <v>0</v>
          </cell>
        </row>
        <row r="856">
          <cell r="B856" t="str">
            <v>TRANSPORTE</v>
          </cell>
        </row>
        <row r="858">
          <cell r="A858">
            <v>0</v>
          </cell>
          <cell r="B858">
            <v>0</v>
          </cell>
          <cell r="C858">
            <v>0</v>
          </cell>
        </row>
        <row r="859">
          <cell r="A859">
            <v>0</v>
          </cell>
          <cell r="B859">
            <v>0</v>
          </cell>
          <cell r="C859">
            <v>0</v>
          </cell>
        </row>
        <row r="860">
          <cell r="A860">
            <v>0</v>
          </cell>
          <cell r="B860">
            <v>0</v>
          </cell>
          <cell r="C860">
            <v>0</v>
          </cell>
        </row>
        <row r="865">
          <cell r="A865" t="str">
            <v>CODIGO</v>
          </cell>
          <cell r="B865" t="str">
            <v>ITEM</v>
          </cell>
          <cell r="C865" t="str">
            <v>UNIDAD</v>
          </cell>
        </row>
        <row r="866">
          <cell r="D866">
            <v>0</v>
          </cell>
        </row>
        <row r="867">
          <cell r="B867" t="str">
            <v>CODIGO</v>
          </cell>
        </row>
        <row r="868">
          <cell r="A868" t="str">
            <v>CODIGO</v>
          </cell>
          <cell r="B868" t="str">
            <v>RECURSOS</v>
          </cell>
          <cell r="C868" t="str">
            <v>UNIDAD</v>
          </cell>
          <cell r="D868" t="str">
            <v>CANT.</v>
          </cell>
        </row>
        <row r="869">
          <cell r="B869" t="str">
            <v>MATERIALES</v>
          </cell>
        </row>
        <row r="870">
          <cell r="B870">
            <v>0</v>
          </cell>
          <cell r="C870">
            <v>0</v>
          </cell>
        </row>
        <row r="871">
          <cell r="B871">
            <v>0</v>
          </cell>
          <cell r="C871">
            <v>0</v>
          </cell>
        </row>
        <row r="872">
          <cell r="B872">
            <v>0</v>
          </cell>
          <cell r="C872">
            <v>0</v>
          </cell>
        </row>
        <row r="873">
          <cell r="B873">
            <v>0</v>
          </cell>
          <cell r="C873">
            <v>0</v>
          </cell>
        </row>
        <row r="875">
          <cell r="B875" t="str">
            <v>EQUIPO</v>
          </cell>
        </row>
        <row r="876">
          <cell r="B876" t="str">
            <v>HTA MENOR (5% de M. de O.)</v>
          </cell>
        </row>
        <row r="877">
          <cell r="A877">
            <v>0</v>
          </cell>
          <cell r="B877">
            <v>0</v>
          </cell>
          <cell r="C877">
            <v>0</v>
          </cell>
        </row>
        <row r="878">
          <cell r="A878">
            <v>0</v>
          </cell>
          <cell r="B878">
            <v>0</v>
          </cell>
          <cell r="C878">
            <v>0</v>
          </cell>
        </row>
        <row r="879">
          <cell r="A879">
            <v>0</v>
          </cell>
          <cell r="B879">
            <v>0</v>
          </cell>
          <cell r="C879">
            <v>0</v>
          </cell>
        </row>
        <row r="881">
          <cell r="B881" t="str">
            <v>MANO DE OBRA</v>
          </cell>
        </row>
        <row r="882">
          <cell r="B882">
            <v>0</v>
          </cell>
          <cell r="C882">
            <v>0</v>
          </cell>
        </row>
        <row r="883">
          <cell r="A883">
            <v>0</v>
          </cell>
          <cell r="B883">
            <v>0</v>
          </cell>
          <cell r="C883">
            <v>0</v>
          </cell>
        </row>
        <row r="884">
          <cell r="A884">
            <v>0</v>
          </cell>
          <cell r="B884">
            <v>0</v>
          </cell>
          <cell r="C884">
            <v>0</v>
          </cell>
        </row>
        <row r="885">
          <cell r="A885">
            <v>0</v>
          </cell>
          <cell r="B885">
            <v>0</v>
          </cell>
          <cell r="C885">
            <v>0</v>
          </cell>
        </row>
        <row r="887">
          <cell r="B887" t="str">
            <v>TRANSPORTE</v>
          </cell>
        </row>
        <row r="889">
          <cell r="A889">
            <v>0</v>
          </cell>
          <cell r="B889">
            <v>0</v>
          </cell>
          <cell r="C889">
            <v>0</v>
          </cell>
        </row>
        <row r="890">
          <cell r="A890">
            <v>0</v>
          </cell>
          <cell r="B890">
            <v>0</v>
          </cell>
          <cell r="C890">
            <v>0</v>
          </cell>
        </row>
        <row r="891">
          <cell r="A891">
            <v>0</v>
          </cell>
          <cell r="B891">
            <v>0</v>
          </cell>
          <cell r="C891">
            <v>0</v>
          </cell>
        </row>
        <row r="896">
          <cell r="A896" t="str">
            <v>CODIGO</v>
          </cell>
          <cell r="B896" t="str">
            <v>ITEM</v>
          </cell>
          <cell r="C896" t="str">
            <v>UNIDAD</v>
          </cell>
        </row>
        <row r="897">
          <cell r="D897">
            <v>0</v>
          </cell>
        </row>
        <row r="898">
          <cell r="B898" t="str">
            <v>CODIGO</v>
          </cell>
        </row>
        <row r="899">
          <cell r="A899" t="str">
            <v>CODIGO</v>
          </cell>
          <cell r="B899" t="str">
            <v>RECURSOS</v>
          </cell>
          <cell r="C899" t="str">
            <v>UNIDAD</v>
          </cell>
          <cell r="D899" t="str">
            <v>CANT.</v>
          </cell>
        </row>
        <row r="900">
          <cell r="B900" t="str">
            <v>MATERIALES</v>
          </cell>
        </row>
        <row r="901">
          <cell r="B901">
            <v>0</v>
          </cell>
          <cell r="C901">
            <v>0</v>
          </cell>
        </row>
        <row r="902">
          <cell r="B902">
            <v>0</v>
          </cell>
          <cell r="C902">
            <v>0</v>
          </cell>
        </row>
        <row r="903">
          <cell r="B903">
            <v>0</v>
          </cell>
          <cell r="C903">
            <v>0</v>
          </cell>
        </row>
        <row r="904">
          <cell r="B904">
            <v>0</v>
          </cell>
          <cell r="C904">
            <v>0</v>
          </cell>
        </row>
        <row r="906">
          <cell r="B906" t="str">
            <v>EQUIPO</v>
          </cell>
        </row>
        <row r="907">
          <cell r="B907" t="str">
            <v>HTA MENOR (5% de M. de O.)</v>
          </cell>
        </row>
        <row r="908">
          <cell r="A908">
            <v>0</v>
          </cell>
          <cell r="B908">
            <v>0</v>
          </cell>
          <cell r="C908">
            <v>0</v>
          </cell>
        </row>
        <row r="909">
          <cell r="A909">
            <v>0</v>
          </cell>
          <cell r="B909">
            <v>0</v>
          </cell>
          <cell r="C909">
            <v>0</v>
          </cell>
        </row>
        <row r="910">
          <cell r="A910">
            <v>0</v>
          </cell>
          <cell r="B910">
            <v>0</v>
          </cell>
          <cell r="C910">
            <v>0</v>
          </cell>
        </row>
        <row r="912">
          <cell r="B912" t="str">
            <v>MANO DE OBRA</v>
          </cell>
        </row>
        <row r="913">
          <cell r="B913">
            <v>0</v>
          </cell>
          <cell r="C913">
            <v>0</v>
          </cell>
        </row>
        <row r="914">
          <cell r="A914">
            <v>0</v>
          </cell>
          <cell r="B914">
            <v>0</v>
          </cell>
          <cell r="C914">
            <v>0</v>
          </cell>
        </row>
        <row r="915">
          <cell r="A915">
            <v>0</v>
          </cell>
          <cell r="B915">
            <v>0</v>
          </cell>
          <cell r="C915">
            <v>0</v>
          </cell>
        </row>
        <row r="916">
          <cell r="A916">
            <v>0</v>
          </cell>
          <cell r="B916">
            <v>0</v>
          </cell>
          <cell r="C916">
            <v>0</v>
          </cell>
        </row>
        <row r="918">
          <cell r="B918" t="str">
            <v>TRANSPORTE</v>
          </cell>
        </row>
        <row r="920">
          <cell r="A920">
            <v>0</v>
          </cell>
          <cell r="B920">
            <v>0</v>
          </cell>
          <cell r="C920">
            <v>0</v>
          </cell>
        </row>
        <row r="921">
          <cell r="A921">
            <v>0</v>
          </cell>
          <cell r="B921">
            <v>0</v>
          </cell>
          <cell r="C921">
            <v>0</v>
          </cell>
        </row>
        <row r="922">
          <cell r="A922">
            <v>0</v>
          </cell>
          <cell r="B922">
            <v>0</v>
          </cell>
          <cell r="C922">
            <v>0</v>
          </cell>
        </row>
        <row r="927">
          <cell r="A927" t="str">
            <v>CODIGO</v>
          </cell>
          <cell r="B927" t="str">
            <v>ITEM</v>
          </cell>
          <cell r="C927" t="str">
            <v>UNIDAD</v>
          </cell>
        </row>
        <row r="928">
          <cell r="D928">
            <v>0</v>
          </cell>
        </row>
        <row r="929">
          <cell r="B929" t="str">
            <v>CODIGO</v>
          </cell>
        </row>
        <row r="930">
          <cell r="A930" t="str">
            <v>CODIGO</v>
          </cell>
          <cell r="B930" t="str">
            <v>RECURSOS</v>
          </cell>
          <cell r="C930" t="str">
            <v>UNIDAD</v>
          </cell>
          <cell r="D930" t="str">
            <v>CANT.</v>
          </cell>
        </row>
        <row r="931">
          <cell r="B931" t="str">
            <v>MATERIALES</v>
          </cell>
        </row>
        <row r="932">
          <cell r="B932">
            <v>0</v>
          </cell>
          <cell r="C932">
            <v>0</v>
          </cell>
        </row>
        <row r="933">
          <cell r="B933">
            <v>0</v>
          </cell>
          <cell r="C933">
            <v>0</v>
          </cell>
        </row>
        <row r="934">
          <cell r="B934">
            <v>0</v>
          </cell>
          <cell r="C934">
            <v>0</v>
          </cell>
        </row>
        <row r="935">
          <cell r="B935">
            <v>0</v>
          </cell>
          <cell r="C935">
            <v>0</v>
          </cell>
        </row>
        <row r="937">
          <cell r="B937" t="str">
            <v>EQUIPO</v>
          </cell>
        </row>
        <row r="938">
          <cell r="B938" t="str">
            <v>HTA MENOR (5% de M. de O.)</v>
          </cell>
        </row>
        <row r="939">
          <cell r="A939">
            <v>0</v>
          </cell>
          <cell r="B939">
            <v>0</v>
          </cell>
          <cell r="C939">
            <v>0</v>
          </cell>
        </row>
        <row r="940">
          <cell r="A940">
            <v>0</v>
          </cell>
          <cell r="B940">
            <v>0</v>
          </cell>
          <cell r="C940">
            <v>0</v>
          </cell>
        </row>
        <row r="941">
          <cell r="A941">
            <v>0</v>
          </cell>
          <cell r="B941">
            <v>0</v>
          </cell>
          <cell r="C941">
            <v>0</v>
          </cell>
        </row>
        <row r="943">
          <cell r="B943" t="str">
            <v>MANO DE OBRA</v>
          </cell>
        </row>
        <row r="944">
          <cell r="B944">
            <v>0</v>
          </cell>
          <cell r="C944">
            <v>0</v>
          </cell>
        </row>
        <row r="945">
          <cell r="A945">
            <v>0</v>
          </cell>
          <cell r="B945">
            <v>0</v>
          </cell>
          <cell r="C945">
            <v>0</v>
          </cell>
        </row>
        <row r="946">
          <cell r="A946">
            <v>0</v>
          </cell>
          <cell r="B946">
            <v>0</v>
          </cell>
          <cell r="C946">
            <v>0</v>
          </cell>
        </row>
        <row r="947">
          <cell r="A947">
            <v>0</v>
          </cell>
          <cell r="B947">
            <v>0</v>
          </cell>
          <cell r="C947">
            <v>0</v>
          </cell>
        </row>
        <row r="949">
          <cell r="B949" t="str">
            <v>TRANSPORTE</v>
          </cell>
        </row>
        <row r="951">
          <cell r="A951">
            <v>0</v>
          </cell>
          <cell r="B951">
            <v>0</v>
          </cell>
          <cell r="C951">
            <v>0</v>
          </cell>
        </row>
        <row r="952">
          <cell r="A952">
            <v>0</v>
          </cell>
          <cell r="B952">
            <v>0</v>
          </cell>
          <cell r="C952">
            <v>0</v>
          </cell>
        </row>
        <row r="953">
          <cell r="A953">
            <v>0</v>
          </cell>
          <cell r="B953">
            <v>0</v>
          </cell>
          <cell r="C953">
            <v>0</v>
          </cell>
        </row>
        <row r="959">
          <cell r="A959" t="str">
            <v>CODIGO</v>
          </cell>
          <cell r="B959" t="str">
            <v>ITEM</v>
          </cell>
          <cell r="C959" t="str">
            <v>UNIDAD</v>
          </cell>
        </row>
        <row r="960">
          <cell r="D960">
            <v>0</v>
          </cell>
        </row>
        <row r="961">
          <cell r="B961" t="str">
            <v>CODIGO</v>
          </cell>
        </row>
        <row r="962">
          <cell r="A962" t="str">
            <v>CODIGO</v>
          </cell>
          <cell r="B962" t="str">
            <v>RECURSOS</v>
          </cell>
          <cell r="C962" t="str">
            <v>UNIDAD</v>
          </cell>
          <cell r="D962" t="str">
            <v>CANT.</v>
          </cell>
        </row>
        <row r="963">
          <cell r="B963" t="str">
            <v>MATERIALES</v>
          </cell>
        </row>
        <row r="964">
          <cell r="B964">
            <v>0</v>
          </cell>
          <cell r="C964">
            <v>0</v>
          </cell>
        </row>
        <row r="965">
          <cell r="B965">
            <v>0</v>
          </cell>
          <cell r="C965">
            <v>0</v>
          </cell>
        </row>
        <row r="966">
          <cell r="B966">
            <v>0</v>
          </cell>
          <cell r="C966">
            <v>0</v>
          </cell>
        </row>
        <row r="967">
          <cell r="B967">
            <v>0</v>
          </cell>
          <cell r="C967">
            <v>0</v>
          </cell>
        </row>
        <row r="969">
          <cell r="B969" t="str">
            <v>EQUIPO</v>
          </cell>
        </row>
        <row r="970">
          <cell r="B970" t="str">
            <v>HTA MENOR (5% de M. de O.)</v>
          </cell>
        </row>
        <row r="971">
          <cell r="A971">
            <v>0</v>
          </cell>
          <cell r="B971">
            <v>0</v>
          </cell>
          <cell r="C971">
            <v>0</v>
          </cell>
        </row>
        <row r="972">
          <cell r="A972">
            <v>0</v>
          </cell>
          <cell r="B972">
            <v>0</v>
          </cell>
          <cell r="C972">
            <v>0</v>
          </cell>
        </row>
        <row r="973">
          <cell r="A973">
            <v>0</v>
          </cell>
          <cell r="B973">
            <v>0</v>
          </cell>
          <cell r="C973">
            <v>0</v>
          </cell>
        </row>
        <row r="975">
          <cell r="B975" t="str">
            <v>MANO DE OBRA</v>
          </cell>
        </row>
        <row r="976">
          <cell r="B976">
            <v>0</v>
          </cell>
          <cell r="C976">
            <v>0</v>
          </cell>
        </row>
        <row r="977">
          <cell r="A977">
            <v>0</v>
          </cell>
          <cell r="B977">
            <v>0</v>
          </cell>
          <cell r="C977">
            <v>0</v>
          </cell>
        </row>
        <row r="978">
          <cell r="A978">
            <v>0</v>
          </cell>
          <cell r="B978">
            <v>0</v>
          </cell>
          <cell r="C978">
            <v>0</v>
          </cell>
        </row>
        <row r="979">
          <cell r="A979">
            <v>0</v>
          </cell>
          <cell r="B979">
            <v>0</v>
          </cell>
          <cell r="C979">
            <v>0</v>
          </cell>
        </row>
        <row r="981">
          <cell r="B981" t="str">
            <v>TRANSPORTE</v>
          </cell>
        </row>
        <row r="983">
          <cell r="A983">
            <v>0</v>
          </cell>
          <cell r="B983">
            <v>0</v>
          </cell>
          <cell r="C983">
            <v>0</v>
          </cell>
        </row>
        <row r="984">
          <cell r="A984">
            <v>0</v>
          </cell>
          <cell r="B984">
            <v>0</v>
          </cell>
          <cell r="C984">
            <v>0</v>
          </cell>
        </row>
        <row r="985">
          <cell r="A985">
            <v>0</v>
          </cell>
          <cell r="B985">
            <v>0</v>
          </cell>
          <cell r="C985">
            <v>0</v>
          </cell>
        </row>
        <row r="990">
          <cell r="A990" t="str">
            <v>CODIGO</v>
          </cell>
          <cell r="B990" t="str">
            <v>ITEM</v>
          </cell>
          <cell r="C990" t="str">
            <v>UNIDAD</v>
          </cell>
        </row>
        <row r="991">
          <cell r="D991">
            <v>0</v>
          </cell>
        </row>
        <row r="992">
          <cell r="B992" t="str">
            <v>CODIGO</v>
          </cell>
        </row>
        <row r="993">
          <cell r="A993" t="str">
            <v>CODIGO</v>
          </cell>
          <cell r="B993" t="str">
            <v>RECURSOS</v>
          </cell>
          <cell r="C993" t="str">
            <v>UNIDAD</v>
          </cell>
          <cell r="D993" t="str">
            <v>CANT.</v>
          </cell>
        </row>
        <row r="994">
          <cell r="B994" t="str">
            <v>MATERIALES</v>
          </cell>
        </row>
        <row r="995">
          <cell r="B995">
            <v>0</v>
          </cell>
          <cell r="C995">
            <v>0</v>
          </cell>
        </row>
        <row r="996">
          <cell r="B996">
            <v>0</v>
          </cell>
          <cell r="C996">
            <v>0</v>
          </cell>
        </row>
        <row r="997">
          <cell r="B997">
            <v>0</v>
          </cell>
          <cell r="C997">
            <v>0</v>
          </cell>
        </row>
        <row r="998">
          <cell r="B998">
            <v>0</v>
          </cell>
          <cell r="C998">
            <v>0</v>
          </cell>
        </row>
        <row r="1000">
          <cell r="B1000" t="str">
            <v>EQUIPO</v>
          </cell>
        </row>
        <row r="1001">
          <cell r="B1001" t="str">
            <v>HTA MENOR (5% de M. de O.)</v>
          </cell>
        </row>
        <row r="1002">
          <cell r="A1002">
            <v>0</v>
          </cell>
          <cell r="B1002">
            <v>0</v>
          </cell>
          <cell r="C1002">
            <v>0</v>
          </cell>
        </row>
        <row r="1003">
          <cell r="A1003">
            <v>0</v>
          </cell>
          <cell r="B1003">
            <v>0</v>
          </cell>
          <cell r="C1003">
            <v>0</v>
          </cell>
        </row>
        <row r="1004">
          <cell r="A1004">
            <v>0</v>
          </cell>
          <cell r="B1004">
            <v>0</v>
          </cell>
          <cell r="C1004">
            <v>0</v>
          </cell>
        </row>
        <row r="1006">
          <cell r="B1006" t="str">
            <v>MANO DE OBRA</v>
          </cell>
        </row>
        <row r="1007">
          <cell r="B1007">
            <v>0</v>
          </cell>
          <cell r="C1007">
            <v>0</v>
          </cell>
        </row>
        <row r="1008">
          <cell r="A1008">
            <v>0</v>
          </cell>
          <cell r="B1008">
            <v>0</v>
          </cell>
          <cell r="C1008">
            <v>0</v>
          </cell>
        </row>
        <row r="1009">
          <cell r="A1009">
            <v>0</v>
          </cell>
          <cell r="B1009">
            <v>0</v>
          </cell>
          <cell r="C1009">
            <v>0</v>
          </cell>
        </row>
        <row r="1010">
          <cell r="A1010">
            <v>0</v>
          </cell>
          <cell r="B1010">
            <v>0</v>
          </cell>
          <cell r="C1010">
            <v>0</v>
          </cell>
        </row>
        <row r="1012">
          <cell r="B1012" t="str">
            <v>TRANSPORTE</v>
          </cell>
        </row>
        <row r="1014">
          <cell r="A1014">
            <v>0</v>
          </cell>
          <cell r="B1014">
            <v>0</v>
          </cell>
          <cell r="C1014">
            <v>0</v>
          </cell>
        </row>
        <row r="1015">
          <cell r="A1015">
            <v>0</v>
          </cell>
          <cell r="B1015">
            <v>0</v>
          </cell>
          <cell r="C1015">
            <v>0</v>
          </cell>
        </row>
        <row r="1016">
          <cell r="A1016">
            <v>0</v>
          </cell>
          <cell r="B1016">
            <v>0</v>
          </cell>
          <cell r="C1016">
            <v>0</v>
          </cell>
        </row>
        <row r="1021">
          <cell r="A1021" t="str">
            <v>CODIGO</v>
          </cell>
          <cell r="B1021" t="str">
            <v>ITEM</v>
          </cell>
          <cell r="C1021" t="str">
            <v>UNIDAD</v>
          </cell>
        </row>
        <row r="1022">
          <cell r="D1022">
            <v>0</v>
          </cell>
        </row>
        <row r="1023">
          <cell r="B1023" t="str">
            <v>CODIGO</v>
          </cell>
        </row>
        <row r="1024">
          <cell r="A1024" t="str">
            <v>CODIGO</v>
          </cell>
          <cell r="B1024" t="str">
            <v>RECURSOS</v>
          </cell>
          <cell r="C1024" t="str">
            <v>UNIDAD</v>
          </cell>
          <cell r="D1024" t="str">
            <v>CANT.</v>
          </cell>
        </row>
        <row r="1025">
          <cell r="B1025" t="str">
            <v>MATERIALES</v>
          </cell>
        </row>
        <row r="1026">
          <cell r="B1026">
            <v>0</v>
          </cell>
          <cell r="C1026">
            <v>0</v>
          </cell>
        </row>
        <row r="1027">
          <cell r="B1027">
            <v>0</v>
          </cell>
          <cell r="C1027">
            <v>0</v>
          </cell>
        </row>
        <row r="1028">
          <cell r="B1028">
            <v>0</v>
          </cell>
          <cell r="C1028">
            <v>0</v>
          </cell>
        </row>
        <row r="1029">
          <cell r="B1029">
            <v>0</v>
          </cell>
          <cell r="C1029">
            <v>0</v>
          </cell>
        </row>
        <row r="1031">
          <cell r="B1031" t="str">
            <v>EQUIPO</v>
          </cell>
        </row>
        <row r="1032">
          <cell r="B1032" t="str">
            <v>HTA MENOR (5% de M. de O.)</v>
          </cell>
        </row>
        <row r="1033">
          <cell r="A1033">
            <v>0</v>
          </cell>
          <cell r="B1033">
            <v>0</v>
          </cell>
          <cell r="C1033">
            <v>0</v>
          </cell>
        </row>
        <row r="1034">
          <cell r="A1034">
            <v>0</v>
          </cell>
          <cell r="B1034">
            <v>0</v>
          </cell>
          <cell r="C1034">
            <v>0</v>
          </cell>
        </row>
        <row r="1035">
          <cell r="A1035">
            <v>0</v>
          </cell>
          <cell r="B1035">
            <v>0</v>
          </cell>
          <cell r="C1035">
            <v>0</v>
          </cell>
        </row>
        <row r="1037">
          <cell r="B1037" t="str">
            <v>MANO DE OBRA</v>
          </cell>
        </row>
        <row r="1038">
          <cell r="B1038">
            <v>0</v>
          </cell>
          <cell r="C1038">
            <v>0</v>
          </cell>
        </row>
        <row r="1039">
          <cell r="A1039">
            <v>0</v>
          </cell>
          <cell r="B1039">
            <v>0</v>
          </cell>
          <cell r="C1039">
            <v>0</v>
          </cell>
        </row>
        <row r="1040">
          <cell r="A1040">
            <v>0</v>
          </cell>
          <cell r="B1040">
            <v>0</v>
          </cell>
          <cell r="C1040">
            <v>0</v>
          </cell>
        </row>
        <row r="1041">
          <cell r="A1041">
            <v>0</v>
          </cell>
          <cell r="B1041">
            <v>0</v>
          </cell>
          <cell r="C1041">
            <v>0</v>
          </cell>
        </row>
        <row r="1043">
          <cell r="B1043" t="str">
            <v>TRANSPORTE</v>
          </cell>
        </row>
        <row r="1045">
          <cell r="A1045">
            <v>0</v>
          </cell>
          <cell r="B1045">
            <v>0</v>
          </cell>
          <cell r="C1045">
            <v>0</v>
          </cell>
        </row>
        <row r="1046">
          <cell r="A1046">
            <v>0</v>
          </cell>
          <cell r="B1046">
            <v>0</v>
          </cell>
          <cell r="C1046">
            <v>0</v>
          </cell>
        </row>
        <row r="1047">
          <cell r="A1047">
            <v>0</v>
          </cell>
          <cell r="B1047">
            <v>0</v>
          </cell>
          <cell r="C1047">
            <v>0</v>
          </cell>
        </row>
        <row r="1052">
          <cell r="A1052" t="str">
            <v>CODIGO</v>
          </cell>
          <cell r="B1052" t="str">
            <v>ITEM</v>
          </cell>
          <cell r="C1052" t="str">
            <v>UNIDAD</v>
          </cell>
        </row>
        <row r="1053">
          <cell r="D1053">
            <v>0</v>
          </cell>
        </row>
        <row r="1054">
          <cell r="B1054" t="str">
            <v>CODIGO</v>
          </cell>
        </row>
        <row r="1055">
          <cell r="A1055" t="str">
            <v>CODIGO</v>
          </cell>
          <cell r="B1055" t="str">
            <v>RECURSOS</v>
          </cell>
          <cell r="C1055" t="str">
            <v>UNIDAD</v>
          </cell>
          <cell r="D1055" t="str">
            <v>CANT.</v>
          </cell>
        </row>
        <row r="1056">
          <cell r="B1056" t="str">
            <v>MATERIALES</v>
          </cell>
        </row>
        <row r="1057">
          <cell r="B1057">
            <v>0</v>
          </cell>
          <cell r="C1057">
            <v>0</v>
          </cell>
        </row>
        <row r="1058">
          <cell r="B1058">
            <v>0</v>
          </cell>
          <cell r="C1058">
            <v>0</v>
          </cell>
        </row>
        <row r="1059">
          <cell r="B1059">
            <v>0</v>
          </cell>
          <cell r="C1059">
            <v>0</v>
          </cell>
        </row>
        <row r="1060">
          <cell r="B1060">
            <v>0</v>
          </cell>
          <cell r="C1060">
            <v>0</v>
          </cell>
        </row>
        <row r="1062">
          <cell r="B1062" t="str">
            <v>EQUIPO</v>
          </cell>
        </row>
        <row r="1063">
          <cell r="B1063" t="str">
            <v>HTA MENOR (5% de M. de O.)</v>
          </cell>
        </row>
        <row r="1064">
          <cell r="A1064">
            <v>0</v>
          </cell>
          <cell r="B1064">
            <v>0</v>
          </cell>
          <cell r="C1064">
            <v>0</v>
          </cell>
        </row>
        <row r="1065">
          <cell r="A1065">
            <v>0</v>
          </cell>
          <cell r="B1065">
            <v>0</v>
          </cell>
          <cell r="C1065">
            <v>0</v>
          </cell>
        </row>
        <row r="1066">
          <cell r="A1066">
            <v>0</v>
          </cell>
          <cell r="B1066">
            <v>0</v>
          </cell>
          <cell r="C1066">
            <v>0</v>
          </cell>
        </row>
        <row r="1068">
          <cell r="B1068" t="str">
            <v>MANO DE OBRA</v>
          </cell>
        </row>
        <row r="1069">
          <cell r="B1069">
            <v>0</v>
          </cell>
          <cell r="C1069">
            <v>0</v>
          </cell>
        </row>
        <row r="1070">
          <cell r="A1070">
            <v>0</v>
          </cell>
          <cell r="B1070">
            <v>0</v>
          </cell>
          <cell r="C1070">
            <v>0</v>
          </cell>
        </row>
        <row r="1071">
          <cell r="A1071">
            <v>0</v>
          </cell>
          <cell r="B1071">
            <v>0</v>
          </cell>
          <cell r="C1071">
            <v>0</v>
          </cell>
        </row>
        <row r="1072">
          <cell r="A1072">
            <v>0</v>
          </cell>
          <cell r="B1072">
            <v>0</v>
          </cell>
          <cell r="C1072">
            <v>0</v>
          </cell>
        </row>
        <row r="1074">
          <cell r="B1074" t="str">
            <v>TRANSPORTE</v>
          </cell>
        </row>
        <row r="1076">
          <cell r="A1076">
            <v>0</v>
          </cell>
          <cell r="B1076">
            <v>0</v>
          </cell>
          <cell r="C1076">
            <v>0</v>
          </cell>
        </row>
        <row r="1077">
          <cell r="A1077">
            <v>0</v>
          </cell>
          <cell r="B1077">
            <v>0</v>
          </cell>
          <cell r="C1077">
            <v>0</v>
          </cell>
        </row>
        <row r="1078">
          <cell r="A1078">
            <v>0</v>
          </cell>
          <cell r="B1078">
            <v>0</v>
          </cell>
          <cell r="C1078">
            <v>0</v>
          </cell>
        </row>
        <row r="1083">
          <cell r="A1083" t="str">
            <v>CODIGO</v>
          </cell>
          <cell r="B1083" t="str">
            <v>ITEM</v>
          </cell>
          <cell r="C1083" t="str">
            <v>UNIDAD</v>
          </cell>
        </row>
        <row r="1084">
          <cell r="D1084">
            <v>0</v>
          </cell>
        </row>
        <row r="1085">
          <cell r="B1085" t="str">
            <v>CODIGO</v>
          </cell>
        </row>
        <row r="1086">
          <cell r="A1086" t="str">
            <v>CODIGO</v>
          </cell>
          <cell r="B1086" t="str">
            <v>RECURSOS</v>
          </cell>
          <cell r="C1086" t="str">
            <v>UNIDAD</v>
          </cell>
          <cell r="D1086" t="str">
            <v>CANT.</v>
          </cell>
        </row>
        <row r="1087">
          <cell r="B1087" t="str">
            <v>MATERIALES</v>
          </cell>
        </row>
        <row r="1088">
          <cell r="B1088">
            <v>0</v>
          </cell>
          <cell r="C1088">
            <v>0</v>
          </cell>
        </row>
        <row r="1089">
          <cell r="B1089">
            <v>0</v>
          </cell>
          <cell r="C1089">
            <v>0</v>
          </cell>
        </row>
        <row r="1090">
          <cell r="B1090">
            <v>0</v>
          </cell>
          <cell r="C1090">
            <v>0</v>
          </cell>
        </row>
        <row r="1091">
          <cell r="B1091">
            <v>0</v>
          </cell>
          <cell r="C1091">
            <v>0</v>
          </cell>
        </row>
        <row r="1093">
          <cell r="B1093" t="str">
            <v>EQUIPO</v>
          </cell>
        </row>
        <row r="1094">
          <cell r="B1094" t="str">
            <v>HTA MENOR (5% de M. de O.)</v>
          </cell>
        </row>
        <row r="1095">
          <cell r="A1095">
            <v>0</v>
          </cell>
          <cell r="B1095">
            <v>0</v>
          </cell>
          <cell r="C1095">
            <v>0</v>
          </cell>
        </row>
        <row r="1096">
          <cell r="A1096">
            <v>0</v>
          </cell>
          <cell r="B1096">
            <v>0</v>
          </cell>
          <cell r="C1096">
            <v>0</v>
          </cell>
        </row>
        <row r="1097">
          <cell r="A1097">
            <v>0</v>
          </cell>
          <cell r="B1097">
            <v>0</v>
          </cell>
          <cell r="C1097">
            <v>0</v>
          </cell>
        </row>
        <row r="1099">
          <cell r="B1099" t="str">
            <v>MANO DE OBRA</v>
          </cell>
        </row>
        <row r="1100">
          <cell r="B1100">
            <v>0</v>
          </cell>
          <cell r="C1100">
            <v>0</v>
          </cell>
        </row>
        <row r="1101">
          <cell r="A1101">
            <v>0</v>
          </cell>
          <cell r="B1101">
            <v>0</v>
          </cell>
          <cell r="C1101">
            <v>0</v>
          </cell>
        </row>
        <row r="1102">
          <cell r="A1102">
            <v>0</v>
          </cell>
          <cell r="B1102">
            <v>0</v>
          </cell>
          <cell r="C1102">
            <v>0</v>
          </cell>
        </row>
        <row r="1103">
          <cell r="A1103">
            <v>0</v>
          </cell>
          <cell r="B1103">
            <v>0</v>
          </cell>
          <cell r="C1103">
            <v>0</v>
          </cell>
        </row>
        <row r="1105">
          <cell r="B1105" t="str">
            <v>TRANSPORTE</v>
          </cell>
        </row>
        <row r="1107">
          <cell r="A1107">
            <v>0</v>
          </cell>
          <cell r="B1107">
            <v>0</v>
          </cell>
          <cell r="C1107">
            <v>0</v>
          </cell>
        </row>
        <row r="1108">
          <cell r="A1108">
            <v>0</v>
          </cell>
          <cell r="B1108">
            <v>0</v>
          </cell>
          <cell r="C1108">
            <v>0</v>
          </cell>
        </row>
        <row r="1109">
          <cell r="A1109">
            <v>0</v>
          </cell>
          <cell r="B1109">
            <v>0</v>
          </cell>
          <cell r="C1109">
            <v>0</v>
          </cell>
        </row>
        <row r="1114">
          <cell r="A1114" t="str">
            <v>CODIGO</v>
          </cell>
          <cell r="B1114" t="str">
            <v>ITEM</v>
          </cell>
          <cell r="C1114" t="str">
            <v>UNIDAD</v>
          </cell>
        </row>
        <row r="1115">
          <cell r="D1115">
            <v>0</v>
          </cell>
        </row>
        <row r="1116">
          <cell r="B1116" t="str">
            <v>CODIGO</v>
          </cell>
        </row>
        <row r="1117">
          <cell r="A1117" t="str">
            <v>CODIGO</v>
          </cell>
          <cell r="B1117" t="str">
            <v>RECURSOS</v>
          </cell>
          <cell r="C1117" t="str">
            <v>UNIDAD</v>
          </cell>
          <cell r="D1117" t="str">
            <v>CANT.</v>
          </cell>
        </row>
        <row r="1118">
          <cell r="B1118" t="str">
            <v>MATERIALES</v>
          </cell>
        </row>
        <row r="1119">
          <cell r="B1119">
            <v>0</v>
          </cell>
          <cell r="C1119">
            <v>0</v>
          </cell>
        </row>
        <row r="1120">
          <cell r="B1120">
            <v>0</v>
          </cell>
          <cell r="C1120">
            <v>0</v>
          </cell>
        </row>
        <row r="1121">
          <cell r="B1121">
            <v>0</v>
          </cell>
          <cell r="C1121">
            <v>0</v>
          </cell>
        </row>
        <row r="1122">
          <cell r="B1122">
            <v>0</v>
          </cell>
          <cell r="C1122">
            <v>0</v>
          </cell>
        </row>
        <row r="1124">
          <cell r="B1124" t="str">
            <v>EQUIPO</v>
          </cell>
        </row>
        <row r="1125">
          <cell r="B1125" t="str">
            <v>HTA MENOR (5% de M. de O.)</v>
          </cell>
        </row>
        <row r="1126">
          <cell r="A1126">
            <v>0</v>
          </cell>
          <cell r="B1126">
            <v>0</v>
          </cell>
          <cell r="C1126">
            <v>0</v>
          </cell>
        </row>
        <row r="1127">
          <cell r="A1127">
            <v>0</v>
          </cell>
          <cell r="B1127">
            <v>0</v>
          </cell>
          <cell r="C1127">
            <v>0</v>
          </cell>
        </row>
        <row r="1128">
          <cell r="A1128">
            <v>0</v>
          </cell>
          <cell r="B1128">
            <v>0</v>
          </cell>
          <cell r="C1128">
            <v>0</v>
          </cell>
        </row>
        <row r="1130">
          <cell r="B1130" t="str">
            <v>MANO DE OBRA</v>
          </cell>
        </row>
        <row r="1131">
          <cell r="B1131">
            <v>0</v>
          </cell>
          <cell r="C1131">
            <v>0</v>
          </cell>
        </row>
        <row r="1132">
          <cell r="A1132">
            <v>0</v>
          </cell>
          <cell r="B1132">
            <v>0</v>
          </cell>
          <cell r="C1132">
            <v>0</v>
          </cell>
        </row>
        <row r="1133">
          <cell r="A1133">
            <v>0</v>
          </cell>
          <cell r="B1133">
            <v>0</v>
          </cell>
          <cell r="C1133">
            <v>0</v>
          </cell>
        </row>
        <row r="1134">
          <cell r="A1134">
            <v>0</v>
          </cell>
          <cell r="B1134">
            <v>0</v>
          </cell>
          <cell r="C1134">
            <v>0</v>
          </cell>
        </row>
        <row r="1136">
          <cell r="B1136" t="str">
            <v>TRANSPORTE</v>
          </cell>
        </row>
        <row r="1138">
          <cell r="A1138">
            <v>0</v>
          </cell>
          <cell r="B1138">
            <v>0</v>
          </cell>
          <cell r="C1138">
            <v>0</v>
          </cell>
        </row>
        <row r="1139">
          <cell r="A1139">
            <v>0</v>
          </cell>
          <cell r="B1139">
            <v>0</v>
          </cell>
          <cell r="C1139">
            <v>0</v>
          </cell>
        </row>
        <row r="1140">
          <cell r="A1140">
            <v>0</v>
          </cell>
          <cell r="B1140">
            <v>0</v>
          </cell>
          <cell r="C1140">
            <v>0</v>
          </cell>
        </row>
        <row r="1145">
          <cell r="A1145" t="str">
            <v>CODIGO</v>
          </cell>
          <cell r="B1145" t="str">
            <v>ITEM</v>
          </cell>
          <cell r="C1145" t="str">
            <v>UNIDAD</v>
          </cell>
        </row>
        <row r="1146">
          <cell r="D1146">
            <v>0</v>
          </cell>
        </row>
        <row r="1147">
          <cell r="B1147" t="str">
            <v>CODIGO</v>
          </cell>
        </row>
        <row r="1148">
          <cell r="A1148" t="str">
            <v>CODIGO</v>
          </cell>
          <cell r="B1148" t="str">
            <v>RECURSOS</v>
          </cell>
          <cell r="C1148" t="str">
            <v>UNIDAD</v>
          </cell>
          <cell r="D1148" t="str">
            <v>CANT.</v>
          </cell>
        </row>
        <row r="1149">
          <cell r="B1149" t="str">
            <v>MATERIALES</v>
          </cell>
        </row>
        <row r="1150">
          <cell r="B1150">
            <v>0</v>
          </cell>
          <cell r="C1150">
            <v>0</v>
          </cell>
        </row>
        <row r="1151">
          <cell r="B1151">
            <v>0</v>
          </cell>
          <cell r="C1151">
            <v>0</v>
          </cell>
        </row>
        <row r="1152">
          <cell r="B1152">
            <v>0</v>
          </cell>
          <cell r="C1152">
            <v>0</v>
          </cell>
        </row>
        <row r="1153">
          <cell r="B1153">
            <v>0</v>
          </cell>
          <cell r="C1153">
            <v>0</v>
          </cell>
        </row>
        <row r="1155">
          <cell r="B1155" t="str">
            <v>EQUIPO</v>
          </cell>
        </row>
        <row r="1156">
          <cell r="B1156" t="str">
            <v>HTA MENOR (5% de M. de O.)</v>
          </cell>
        </row>
        <row r="1157">
          <cell r="A1157">
            <v>0</v>
          </cell>
          <cell r="B1157">
            <v>0</v>
          </cell>
          <cell r="C1157">
            <v>0</v>
          </cell>
        </row>
        <row r="1158">
          <cell r="A1158">
            <v>0</v>
          </cell>
          <cell r="B1158">
            <v>0</v>
          </cell>
          <cell r="C1158">
            <v>0</v>
          </cell>
        </row>
        <row r="1159">
          <cell r="A1159">
            <v>0</v>
          </cell>
          <cell r="B1159">
            <v>0</v>
          </cell>
          <cell r="C1159">
            <v>0</v>
          </cell>
        </row>
        <row r="1161">
          <cell r="B1161" t="str">
            <v>MANO DE OBRA</v>
          </cell>
        </row>
        <row r="1162">
          <cell r="B1162">
            <v>0</v>
          </cell>
          <cell r="C1162">
            <v>0</v>
          </cell>
        </row>
        <row r="1163">
          <cell r="A1163">
            <v>0</v>
          </cell>
          <cell r="B1163">
            <v>0</v>
          </cell>
          <cell r="C1163">
            <v>0</v>
          </cell>
        </row>
        <row r="1164">
          <cell r="A1164">
            <v>0</v>
          </cell>
          <cell r="B1164">
            <v>0</v>
          </cell>
          <cell r="C1164">
            <v>0</v>
          </cell>
        </row>
        <row r="1165">
          <cell r="A1165">
            <v>0</v>
          </cell>
          <cell r="B1165">
            <v>0</v>
          </cell>
          <cell r="C1165">
            <v>0</v>
          </cell>
        </row>
        <row r="1167">
          <cell r="B1167" t="str">
            <v>TRANSPORTE</v>
          </cell>
        </row>
        <row r="1169">
          <cell r="A1169">
            <v>0</v>
          </cell>
          <cell r="B1169">
            <v>0</v>
          </cell>
          <cell r="C1169">
            <v>0</v>
          </cell>
        </row>
        <row r="1170">
          <cell r="A1170">
            <v>0</v>
          </cell>
          <cell r="B1170">
            <v>0</v>
          </cell>
          <cell r="C1170">
            <v>0</v>
          </cell>
        </row>
        <row r="1171">
          <cell r="A1171">
            <v>0</v>
          </cell>
          <cell r="B1171">
            <v>0</v>
          </cell>
          <cell r="C1171">
            <v>0</v>
          </cell>
        </row>
        <row r="1176">
          <cell r="A1176" t="str">
            <v>CODIGO</v>
          </cell>
          <cell r="B1176" t="str">
            <v>ITEM</v>
          </cell>
          <cell r="C1176" t="str">
            <v>UNIDAD</v>
          </cell>
        </row>
        <row r="1177">
          <cell r="D1177">
            <v>0</v>
          </cell>
        </row>
        <row r="1178">
          <cell r="B1178" t="str">
            <v>CODIGO</v>
          </cell>
        </row>
        <row r="1179">
          <cell r="A1179" t="str">
            <v>CODIGO</v>
          </cell>
          <cell r="B1179" t="str">
            <v>RECURSOS</v>
          </cell>
          <cell r="C1179" t="str">
            <v>UNIDAD</v>
          </cell>
          <cell r="D1179" t="str">
            <v>CANT.</v>
          </cell>
        </row>
        <row r="1180">
          <cell r="B1180" t="str">
            <v>MATERIALES</v>
          </cell>
        </row>
        <row r="1181">
          <cell r="B1181">
            <v>0</v>
          </cell>
          <cell r="C1181">
            <v>0</v>
          </cell>
        </row>
        <row r="1182">
          <cell r="B1182">
            <v>0</v>
          </cell>
          <cell r="C1182">
            <v>0</v>
          </cell>
        </row>
        <row r="1183">
          <cell r="B1183">
            <v>0</v>
          </cell>
          <cell r="C1183">
            <v>0</v>
          </cell>
        </row>
        <row r="1184">
          <cell r="B1184">
            <v>0</v>
          </cell>
          <cell r="C1184">
            <v>0</v>
          </cell>
        </row>
        <row r="1186">
          <cell r="B1186" t="str">
            <v>EQUIPO</v>
          </cell>
        </row>
        <row r="1187">
          <cell r="B1187" t="str">
            <v>HTA MENOR (5% de M. de O.)</v>
          </cell>
        </row>
        <row r="1188">
          <cell r="A1188">
            <v>0</v>
          </cell>
          <cell r="B1188">
            <v>0</v>
          </cell>
          <cell r="C1188">
            <v>0</v>
          </cell>
        </row>
        <row r="1189">
          <cell r="A1189">
            <v>0</v>
          </cell>
          <cell r="B1189">
            <v>0</v>
          </cell>
          <cell r="C1189">
            <v>0</v>
          </cell>
        </row>
        <row r="1190">
          <cell r="A1190">
            <v>0</v>
          </cell>
          <cell r="B1190">
            <v>0</v>
          </cell>
          <cell r="C1190">
            <v>0</v>
          </cell>
        </row>
        <row r="1192">
          <cell r="B1192" t="str">
            <v>MANO DE OBRA</v>
          </cell>
        </row>
        <row r="1193">
          <cell r="B1193">
            <v>0</v>
          </cell>
          <cell r="C1193">
            <v>0</v>
          </cell>
        </row>
        <row r="1194">
          <cell r="A1194">
            <v>0</v>
          </cell>
          <cell r="B1194">
            <v>0</v>
          </cell>
          <cell r="C1194">
            <v>0</v>
          </cell>
        </row>
        <row r="1195">
          <cell r="A1195">
            <v>0</v>
          </cell>
          <cell r="B1195">
            <v>0</v>
          </cell>
          <cell r="C1195">
            <v>0</v>
          </cell>
        </row>
        <row r="1196">
          <cell r="A1196">
            <v>0</v>
          </cell>
          <cell r="B1196">
            <v>0</v>
          </cell>
          <cell r="C1196">
            <v>0</v>
          </cell>
        </row>
        <row r="1198">
          <cell r="B1198" t="str">
            <v>TRANSPORTE</v>
          </cell>
        </row>
        <row r="1200">
          <cell r="A1200">
            <v>0</v>
          </cell>
          <cell r="B1200">
            <v>0</v>
          </cell>
          <cell r="C1200">
            <v>0</v>
          </cell>
        </row>
        <row r="1201">
          <cell r="A1201">
            <v>0</v>
          </cell>
          <cell r="B1201">
            <v>0</v>
          </cell>
          <cell r="C1201">
            <v>0</v>
          </cell>
        </row>
        <row r="1202">
          <cell r="A1202">
            <v>0</v>
          </cell>
          <cell r="B1202">
            <v>0</v>
          </cell>
          <cell r="C1202">
            <v>0</v>
          </cell>
        </row>
        <row r="1207">
          <cell r="A1207" t="str">
            <v>CODIGO</v>
          </cell>
          <cell r="B1207" t="str">
            <v>ITEM</v>
          </cell>
          <cell r="C1207" t="str">
            <v>UNIDAD</v>
          </cell>
        </row>
        <row r="1208">
          <cell r="D1208">
            <v>0</v>
          </cell>
        </row>
        <row r="1209">
          <cell r="B1209" t="str">
            <v>CODIGO</v>
          </cell>
        </row>
        <row r="1210">
          <cell r="A1210" t="str">
            <v>CODIGO</v>
          </cell>
          <cell r="B1210" t="str">
            <v>RECURSOS</v>
          </cell>
          <cell r="C1210" t="str">
            <v>UNIDAD</v>
          </cell>
          <cell r="D1210" t="str">
            <v>CANT.</v>
          </cell>
        </row>
        <row r="1211">
          <cell r="B1211" t="str">
            <v>MATERIALES</v>
          </cell>
        </row>
        <row r="1212">
          <cell r="B1212">
            <v>0</v>
          </cell>
          <cell r="C1212">
            <v>0</v>
          </cell>
        </row>
        <row r="1213">
          <cell r="B1213">
            <v>0</v>
          </cell>
          <cell r="C1213">
            <v>0</v>
          </cell>
        </row>
        <row r="1214">
          <cell r="B1214">
            <v>0</v>
          </cell>
          <cell r="C1214">
            <v>0</v>
          </cell>
        </row>
        <row r="1215">
          <cell r="B1215">
            <v>0</v>
          </cell>
          <cell r="C1215">
            <v>0</v>
          </cell>
        </row>
        <row r="1217">
          <cell r="B1217" t="str">
            <v>EQUIPO</v>
          </cell>
        </row>
        <row r="1218">
          <cell r="B1218" t="str">
            <v>HTA MENOR (5% de M. de O.)</v>
          </cell>
        </row>
        <row r="1219">
          <cell r="A1219">
            <v>0</v>
          </cell>
          <cell r="B1219">
            <v>0</v>
          </cell>
          <cell r="C1219">
            <v>0</v>
          </cell>
        </row>
        <row r="1220">
          <cell r="A1220">
            <v>0</v>
          </cell>
          <cell r="B1220">
            <v>0</v>
          </cell>
          <cell r="C1220">
            <v>0</v>
          </cell>
        </row>
        <row r="1221">
          <cell r="A1221">
            <v>0</v>
          </cell>
          <cell r="B1221">
            <v>0</v>
          </cell>
          <cell r="C1221">
            <v>0</v>
          </cell>
        </row>
        <row r="1223">
          <cell r="B1223" t="str">
            <v>MANO DE OBRA</v>
          </cell>
        </row>
        <row r="1224">
          <cell r="B1224">
            <v>0</v>
          </cell>
          <cell r="C1224">
            <v>0</v>
          </cell>
        </row>
        <row r="1225">
          <cell r="A1225">
            <v>0</v>
          </cell>
          <cell r="B1225">
            <v>0</v>
          </cell>
          <cell r="C1225">
            <v>0</v>
          </cell>
        </row>
        <row r="1226">
          <cell r="A1226">
            <v>0</v>
          </cell>
          <cell r="B1226">
            <v>0</v>
          </cell>
          <cell r="C1226">
            <v>0</v>
          </cell>
        </row>
        <row r="1227">
          <cell r="A1227">
            <v>0</v>
          </cell>
          <cell r="B1227">
            <v>0</v>
          </cell>
          <cell r="C1227">
            <v>0</v>
          </cell>
        </row>
        <row r="1229">
          <cell r="B1229" t="str">
            <v>TRANSPORTE</v>
          </cell>
        </row>
        <row r="1231">
          <cell r="A1231">
            <v>0</v>
          </cell>
          <cell r="B1231">
            <v>0</v>
          </cell>
          <cell r="C1231">
            <v>0</v>
          </cell>
        </row>
        <row r="1232">
          <cell r="A1232">
            <v>0</v>
          </cell>
          <cell r="B1232">
            <v>0</v>
          </cell>
          <cell r="C1232">
            <v>0</v>
          </cell>
        </row>
        <row r="1233">
          <cell r="A1233">
            <v>0</v>
          </cell>
          <cell r="B1233">
            <v>0</v>
          </cell>
          <cell r="C1233">
            <v>0</v>
          </cell>
        </row>
        <row r="1238">
          <cell r="A1238" t="str">
            <v>CODIGO</v>
          </cell>
          <cell r="B1238" t="str">
            <v>ITEM</v>
          </cell>
          <cell r="C1238" t="str">
            <v>UNIDAD</v>
          </cell>
        </row>
        <row r="1239">
          <cell r="D1239">
            <v>0</v>
          </cell>
        </row>
        <row r="1240">
          <cell r="B1240" t="str">
            <v>CODIGO</v>
          </cell>
        </row>
        <row r="1241">
          <cell r="A1241" t="str">
            <v>CODIGO</v>
          </cell>
          <cell r="B1241" t="str">
            <v>RECURSOS</v>
          </cell>
          <cell r="C1241" t="str">
            <v>UNIDAD</v>
          </cell>
          <cell r="D1241" t="str">
            <v>CANT.</v>
          </cell>
        </row>
        <row r="1242">
          <cell r="B1242" t="str">
            <v>MATERIALES</v>
          </cell>
        </row>
        <row r="1243">
          <cell r="B1243">
            <v>0</v>
          </cell>
          <cell r="C1243">
            <v>0</v>
          </cell>
        </row>
        <row r="1244">
          <cell r="B1244">
            <v>0</v>
          </cell>
          <cell r="C1244">
            <v>0</v>
          </cell>
        </row>
        <row r="1245">
          <cell r="B1245">
            <v>0</v>
          </cell>
          <cell r="C1245">
            <v>0</v>
          </cell>
        </row>
        <row r="1246">
          <cell r="B1246">
            <v>0</v>
          </cell>
          <cell r="C1246">
            <v>0</v>
          </cell>
        </row>
        <row r="1248">
          <cell r="B1248" t="str">
            <v>EQUIPO</v>
          </cell>
        </row>
        <row r="1249">
          <cell r="B1249" t="str">
            <v>HTA MENOR (5% de M. de O.)</v>
          </cell>
        </row>
        <row r="1250">
          <cell r="A1250">
            <v>0</v>
          </cell>
          <cell r="B1250">
            <v>0</v>
          </cell>
          <cell r="C1250">
            <v>0</v>
          </cell>
        </row>
        <row r="1251">
          <cell r="A1251">
            <v>0</v>
          </cell>
          <cell r="B1251">
            <v>0</v>
          </cell>
          <cell r="C1251">
            <v>0</v>
          </cell>
        </row>
        <row r="1252">
          <cell r="A1252">
            <v>0</v>
          </cell>
          <cell r="B1252">
            <v>0</v>
          </cell>
          <cell r="C1252">
            <v>0</v>
          </cell>
        </row>
        <row r="1254">
          <cell r="B1254" t="str">
            <v>MANO DE OBRA</v>
          </cell>
        </row>
        <row r="1255">
          <cell r="B1255">
            <v>0</v>
          </cell>
          <cell r="C1255">
            <v>0</v>
          </cell>
        </row>
        <row r="1256">
          <cell r="A1256">
            <v>0</v>
          </cell>
          <cell r="B1256">
            <v>0</v>
          </cell>
          <cell r="C1256">
            <v>0</v>
          </cell>
        </row>
        <row r="1257">
          <cell r="A1257">
            <v>0</v>
          </cell>
          <cell r="B1257">
            <v>0</v>
          </cell>
          <cell r="C1257">
            <v>0</v>
          </cell>
        </row>
        <row r="1258">
          <cell r="A1258">
            <v>0</v>
          </cell>
          <cell r="B1258">
            <v>0</v>
          </cell>
          <cell r="C1258">
            <v>0</v>
          </cell>
        </row>
        <row r="1260">
          <cell r="B1260" t="str">
            <v>TRANSPORTE</v>
          </cell>
        </row>
        <row r="1262">
          <cell r="A1262">
            <v>0</v>
          </cell>
          <cell r="B1262">
            <v>0</v>
          </cell>
          <cell r="C1262">
            <v>0</v>
          </cell>
        </row>
        <row r="1263">
          <cell r="A1263">
            <v>0</v>
          </cell>
          <cell r="B1263">
            <v>0</v>
          </cell>
          <cell r="C1263">
            <v>0</v>
          </cell>
        </row>
        <row r="1264">
          <cell r="A1264">
            <v>0</v>
          </cell>
          <cell r="B1264">
            <v>0</v>
          </cell>
          <cell r="C1264">
            <v>0</v>
          </cell>
        </row>
        <row r="1269">
          <cell r="A1269" t="str">
            <v>CODIGO</v>
          </cell>
          <cell r="B1269" t="str">
            <v>ITEM</v>
          </cell>
          <cell r="C1269" t="str">
            <v>UNIDAD</v>
          </cell>
        </row>
        <row r="1270">
          <cell r="D1270">
            <v>0</v>
          </cell>
        </row>
        <row r="1271">
          <cell r="B1271" t="str">
            <v>CODIGO</v>
          </cell>
        </row>
        <row r="1272">
          <cell r="A1272" t="str">
            <v>CODIGO</v>
          </cell>
          <cell r="B1272" t="str">
            <v>RECURSOS</v>
          </cell>
          <cell r="C1272" t="str">
            <v>UNIDAD</v>
          </cell>
          <cell r="D1272" t="str">
            <v>CANT.</v>
          </cell>
        </row>
        <row r="1273">
          <cell r="B1273" t="str">
            <v>MATERIALES</v>
          </cell>
        </row>
        <row r="1274">
          <cell r="B1274">
            <v>0</v>
          </cell>
          <cell r="C1274">
            <v>0</v>
          </cell>
        </row>
        <row r="1275">
          <cell r="B1275">
            <v>0</v>
          </cell>
          <cell r="C1275">
            <v>0</v>
          </cell>
        </row>
        <row r="1276">
          <cell r="B1276">
            <v>0</v>
          </cell>
          <cell r="C1276">
            <v>0</v>
          </cell>
        </row>
        <row r="1277">
          <cell r="B1277">
            <v>0</v>
          </cell>
          <cell r="C1277">
            <v>0</v>
          </cell>
        </row>
        <row r="1279">
          <cell r="B1279" t="str">
            <v>EQUIPO</v>
          </cell>
        </row>
        <row r="1280">
          <cell r="B1280" t="str">
            <v>HTA MENOR (5% de M. de O.)</v>
          </cell>
        </row>
        <row r="1281">
          <cell r="A1281">
            <v>0</v>
          </cell>
          <cell r="B1281">
            <v>0</v>
          </cell>
          <cell r="C1281">
            <v>0</v>
          </cell>
        </row>
        <row r="1282">
          <cell r="A1282">
            <v>0</v>
          </cell>
          <cell r="B1282">
            <v>0</v>
          </cell>
          <cell r="C1282">
            <v>0</v>
          </cell>
        </row>
        <row r="1283">
          <cell r="A1283">
            <v>0</v>
          </cell>
          <cell r="B1283">
            <v>0</v>
          </cell>
          <cell r="C1283">
            <v>0</v>
          </cell>
        </row>
        <row r="1285">
          <cell r="B1285" t="str">
            <v>MANO DE OBRA</v>
          </cell>
        </row>
        <row r="1286">
          <cell r="B1286">
            <v>0</v>
          </cell>
          <cell r="C1286">
            <v>0</v>
          </cell>
        </row>
        <row r="1287">
          <cell r="A1287">
            <v>0</v>
          </cell>
          <cell r="B1287">
            <v>0</v>
          </cell>
          <cell r="C1287">
            <v>0</v>
          </cell>
        </row>
        <row r="1288">
          <cell r="A1288">
            <v>0</v>
          </cell>
          <cell r="B1288">
            <v>0</v>
          </cell>
          <cell r="C1288">
            <v>0</v>
          </cell>
        </row>
        <row r="1289">
          <cell r="A1289">
            <v>0</v>
          </cell>
          <cell r="B1289">
            <v>0</v>
          </cell>
          <cell r="C1289">
            <v>0</v>
          </cell>
        </row>
        <row r="1291">
          <cell r="B1291" t="str">
            <v>TRANSPORTE</v>
          </cell>
        </row>
        <row r="1293">
          <cell r="A1293">
            <v>0</v>
          </cell>
          <cell r="B1293">
            <v>0</v>
          </cell>
          <cell r="C1293">
            <v>0</v>
          </cell>
        </row>
        <row r="1294">
          <cell r="A1294">
            <v>0</v>
          </cell>
          <cell r="B1294">
            <v>0</v>
          </cell>
          <cell r="C1294">
            <v>0</v>
          </cell>
        </row>
        <row r="1295">
          <cell r="A1295">
            <v>0</v>
          </cell>
          <cell r="B1295">
            <v>0</v>
          </cell>
          <cell r="C1295">
            <v>0</v>
          </cell>
        </row>
        <row r="1300">
          <cell r="A1300" t="str">
            <v>CODIGO</v>
          </cell>
          <cell r="B1300" t="str">
            <v>ITEM</v>
          </cell>
          <cell r="C1300" t="str">
            <v>UNIDAD</v>
          </cell>
        </row>
        <row r="1301">
          <cell r="D1301">
            <v>0</v>
          </cell>
        </row>
        <row r="1302">
          <cell r="B1302" t="str">
            <v>CODIGO</v>
          </cell>
        </row>
        <row r="1303">
          <cell r="A1303" t="str">
            <v>CODIGO</v>
          </cell>
          <cell r="B1303" t="str">
            <v>RECURSOS</v>
          </cell>
          <cell r="C1303" t="str">
            <v>UNIDAD</v>
          </cell>
          <cell r="D1303" t="str">
            <v>CANT.</v>
          </cell>
        </row>
        <row r="1304">
          <cell r="B1304" t="str">
            <v>MATERIALES</v>
          </cell>
        </row>
        <row r="1305">
          <cell r="B1305">
            <v>0</v>
          </cell>
          <cell r="C1305">
            <v>0</v>
          </cell>
        </row>
        <row r="1306">
          <cell r="B1306">
            <v>0</v>
          </cell>
          <cell r="C1306">
            <v>0</v>
          </cell>
        </row>
        <row r="1307">
          <cell r="B1307">
            <v>0</v>
          </cell>
          <cell r="C1307">
            <v>0</v>
          </cell>
        </row>
        <row r="1308">
          <cell r="B1308">
            <v>0</v>
          </cell>
          <cell r="C1308">
            <v>0</v>
          </cell>
        </row>
        <row r="1310">
          <cell r="B1310" t="str">
            <v>EQUIPO</v>
          </cell>
        </row>
        <row r="1311">
          <cell r="B1311" t="str">
            <v>HTA MENOR (5% de M. de O.)</v>
          </cell>
        </row>
        <row r="1312">
          <cell r="A1312">
            <v>0</v>
          </cell>
          <cell r="B1312">
            <v>0</v>
          </cell>
          <cell r="C1312">
            <v>0</v>
          </cell>
        </row>
        <row r="1313">
          <cell r="A1313">
            <v>0</v>
          </cell>
          <cell r="B1313">
            <v>0</v>
          </cell>
          <cell r="C1313">
            <v>0</v>
          </cell>
        </row>
        <row r="1314">
          <cell r="A1314">
            <v>0</v>
          </cell>
          <cell r="B1314">
            <v>0</v>
          </cell>
          <cell r="C1314">
            <v>0</v>
          </cell>
        </row>
        <row r="1316">
          <cell r="B1316" t="str">
            <v>MANO DE OBRA</v>
          </cell>
        </row>
        <row r="1317">
          <cell r="B1317">
            <v>0</v>
          </cell>
          <cell r="C1317">
            <v>0</v>
          </cell>
        </row>
        <row r="1318">
          <cell r="A1318">
            <v>0</v>
          </cell>
          <cell r="B1318">
            <v>0</v>
          </cell>
          <cell r="C1318">
            <v>0</v>
          </cell>
        </row>
        <row r="1319">
          <cell r="A1319">
            <v>0</v>
          </cell>
          <cell r="B1319">
            <v>0</v>
          </cell>
          <cell r="C1319">
            <v>0</v>
          </cell>
        </row>
        <row r="1320">
          <cell r="A1320">
            <v>0</v>
          </cell>
          <cell r="B1320">
            <v>0</v>
          </cell>
          <cell r="C1320">
            <v>0</v>
          </cell>
        </row>
        <row r="1322">
          <cell r="B1322" t="str">
            <v>TRANSPORTE</v>
          </cell>
        </row>
        <row r="1324">
          <cell r="A1324">
            <v>0</v>
          </cell>
          <cell r="B1324">
            <v>0</v>
          </cell>
          <cell r="C1324">
            <v>0</v>
          </cell>
        </row>
        <row r="1325">
          <cell r="A1325">
            <v>0</v>
          </cell>
          <cell r="B1325">
            <v>0</v>
          </cell>
          <cell r="C1325">
            <v>0</v>
          </cell>
        </row>
        <row r="1326">
          <cell r="A1326">
            <v>0</v>
          </cell>
          <cell r="B1326">
            <v>0</v>
          </cell>
          <cell r="C1326">
            <v>0</v>
          </cell>
        </row>
        <row r="1332">
          <cell r="A1332" t="str">
            <v>CODIGO</v>
          </cell>
          <cell r="B1332" t="str">
            <v>ITEM</v>
          </cell>
          <cell r="C1332" t="str">
            <v>UNIDAD</v>
          </cell>
        </row>
        <row r="1333">
          <cell r="D1333">
            <v>0</v>
          </cell>
        </row>
        <row r="1334">
          <cell r="B1334" t="str">
            <v>CODIGO</v>
          </cell>
        </row>
        <row r="1335">
          <cell r="A1335" t="str">
            <v>CODIGO</v>
          </cell>
          <cell r="B1335" t="str">
            <v>RECURSOS</v>
          </cell>
          <cell r="C1335" t="str">
            <v>UNIDAD</v>
          </cell>
          <cell r="D1335" t="str">
            <v>CANT.</v>
          </cell>
        </row>
        <row r="1336">
          <cell r="B1336" t="str">
            <v>MATERIALES</v>
          </cell>
        </row>
        <row r="1337">
          <cell r="B1337">
            <v>0</v>
          </cell>
          <cell r="C1337">
            <v>0</v>
          </cell>
        </row>
        <row r="1338">
          <cell r="B1338">
            <v>0</v>
          </cell>
          <cell r="C1338">
            <v>0</v>
          </cell>
        </row>
        <row r="1339">
          <cell r="B1339">
            <v>0</v>
          </cell>
          <cell r="C1339">
            <v>0</v>
          </cell>
        </row>
        <row r="1340">
          <cell r="B1340">
            <v>0</v>
          </cell>
          <cell r="C1340">
            <v>0</v>
          </cell>
        </row>
        <row r="1342">
          <cell r="B1342" t="str">
            <v>EQUIPO</v>
          </cell>
        </row>
        <row r="1343">
          <cell r="B1343" t="str">
            <v>HTA MENOR (5% de M. de O.)</v>
          </cell>
        </row>
        <row r="1344">
          <cell r="A1344">
            <v>0</v>
          </cell>
          <cell r="B1344">
            <v>0</v>
          </cell>
          <cell r="C1344">
            <v>0</v>
          </cell>
        </row>
        <row r="1345">
          <cell r="A1345">
            <v>0</v>
          </cell>
          <cell r="B1345">
            <v>0</v>
          </cell>
          <cell r="C1345">
            <v>0</v>
          </cell>
        </row>
        <row r="1346">
          <cell r="A1346">
            <v>0</v>
          </cell>
          <cell r="B1346">
            <v>0</v>
          </cell>
          <cell r="C1346">
            <v>0</v>
          </cell>
        </row>
        <row r="1348">
          <cell r="B1348" t="str">
            <v>MANO DE OBRA</v>
          </cell>
        </row>
        <row r="1349">
          <cell r="B1349">
            <v>0</v>
          </cell>
          <cell r="C1349">
            <v>0</v>
          </cell>
        </row>
        <row r="1350">
          <cell r="A1350">
            <v>0</v>
          </cell>
          <cell r="B1350">
            <v>0</v>
          </cell>
          <cell r="C1350">
            <v>0</v>
          </cell>
        </row>
        <row r="1351">
          <cell r="A1351">
            <v>0</v>
          </cell>
          <cell r="B1351">
            <v>0</v>
          </cell>
          <cell r="C1351">
            <v>0</v>
          </cell>
        </row>
        <row r="1352">
          <cell r="A1352">
            <v>0</v>
          </cell>
          <cell r="B1352">
            <v>0</v>
          </cell>
          <cell r="C1352">
            <v>0</v>
          </cell>
        </row>
        <row r="1354">
          <cell r="B1354" t="str">
            <v>TRANSPORTE</v>
          </cell>
        </row>
        <row r="1356">
          <cell r="A1356">
            <v>0</v>
          </cell>
          <cell r="B1356">
            <v>0</v>
          </cell>
          <cell r="C1356">
            <v>0</v>
          </cell>
        </row>
        <row r="1357">
          <cell r="A1357">
            <v>0</v>
          </cell>
          <cell r="B1357">
            <v>0</v>
          </cell>
          <cell r="C1357">
            <v>0</v>
          </cell>
        </row>
        <row r="1358">
          <cell r="A1358">
            <v>0</v>
          </cell>
          <cell r="B1358">
            <v>0</v>
          </cell>
          <cell r="C1358">
            <v>0</v>
          </cell>
        </row>
        <row r="1363">
          <cell r="A1363" t="str">
            <v>CODIGO</v>
          </cell>
          <cell r="B1363" t="str">
            <v>ITEM</v>
          </cell>
          <cell r="C1363" t="str">
            <v>UNIDAD</v>
          </cell>
        </row>
        <row r="1364">
          <cell r="D1364">
            <v>0</v>
          </cell>
        </row>
        <row r="1365">
          <cell r="B1365" t="str">
            <v>CODIGO</v>
          </cell>
        </row>
        <row r="1366">
          <cell r="A1366" t="str">
            <v>CODIGO</v>
          </cell>
          <cell r="B1366" t="str">
            <v>RECURSOS</v>
          </cell>
          <cell r="C1366" t="str">
            <v>UNIDAD</v>
          </cell>
          <cell r="D1366" t="str">
            <v>CANT.</v>
          </cell>
        </row>
        <row r="1367">
          <cell r="B1367" t="str">
            <v>MATERIALES</v>
          </cell>
        </row>
        <row r="1368">
          <cell r="B1368">
            <v>0</v>
          </cell>
          <cell r="C1368">
            <v>0</v>
          </cell>
        </row>
        <row r="1369">
          <cell r="B1369">
            <v>0</v>
          </cell>
          <cell r="C1369">
            <v>0</v>
          </cell>
        </row>
        <row r="1370">
          <cell r="B1370">
            <v>0</v>
          </cell>
          <cell r="C1370">
            <v>0</v>
          </cell>
        </row>
        <row r="1371">
          <cell r="B1371">
            <v>0</v>
          </cell>
          <cell r="C1371">
            <v>0</v>
          </cell>
        </row>
        <row r="1373">
          <cell r="B1373" t="str">
            <v>EQUIPO</v>
          </cell>
        </row>
        <row r="1374">
          <cell r="B1374" t="str">
            <v>HTA MENOR (5% de M. de O.)</v>
          </cell>
        </row>
        <row r="1375">
          <cell r="A1375">
            <v>0</v>
          </cell>
          <cell r="B1375">
            <v>0</v>
          </cell>
          <cell r="C1375">
            <v>0</v>
          </cell>
        </row>
        <row r="1376">
          <cell r="A1376">
            <v>0</v>
          </cell>
          <cell r="B1376">
            <v>0</v>
          </cell>
          <cell r="C1376">
            <v>0</v>
          </cell>
        </row>
        <row r="1377">
          <cell r="A1377">
            <v>0</v>
          </cell>
          <cell r="B1377">
            <v>0</v>
          </cell>
          <cell r="C1377">
            <v>0</v>
          </cell>
        </row>
        <row r="1379">
          <cell r="B1379" t="str">
            <v>MANO DE OBRA</v>
          </cell>
        </row>
        <row r="1380">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5">
          <cell r="B1385" t="str">
            <v>TRANSPORTE</v>
          </cell>
        </row>
        <row r="1387">
          <cell r="A1387">
            <v>0</v>
          </cell>
          <cell r="B1387">
            <v>0</v>
          </cell>
          <cell r="C1387">
            <v>0</v>
          </cell>
        </row>
        <row r="1388">
          <cell r="A1388">
            <v>0</v>
          </cell>
          <cell r="B1388">
            <v>0</v>
          </cell>
          <cell r="C1388">
            <v>0</v>
          </cell>
        </row>
        <row r="1389">
          <cell r="A1389">
            <v>0</v>
          </cell>
          <cell r="B1389">
            <v>0</v>
          </cell>
          <cell r="C1389">
            <v>0</v>
          </cell>
        </row>
        <row r="1394">
          <cell r="A1394" t="str">
            <v>CODIGO</v>
          </cell>
          <cell r="B1394" t="str">
            <v>ITEM</v>
          </cell>
          <cell r="C1394" t="str">
            <v>UNIDAD</v>
          </cell>
        </row>
        <row r="1395">
          <cell r="D1395">
            <v>0</v>
          </cell>
        </row>
        <row r="1396">
          <cell r="B1396" t="str">
            <v>CODIGO</v>
          </cell>
        </row>
        <row r="1397">
          <cell r="A1397" t="str">
            <v>CODIGO</v>
          </cell>
          <cell r="B1397" t="str">
            <v>RECURSOS</v>
          </cell>
          <cell r="C1397" t="str">
            <v>UNIDAD</v>
          </cell>
          <cell r="D1397" t="str">
            <v>CANT.</v>
          </cell>
        </row>
        <row r="1398">
          <cell r="B1398" t="str">
            <v>MATERIALES</v>
          </cell>
        </row>
        <row r="1399">
          <cell r="B1399">
            <v>0</v>
          </cell>
          <cell r="C1399">
            <v>0</v>
          </cell>
        </row>
        <row r="1400">
          <cell r="B1400">
            <v>0</v>
          </cell>
          <cell r="C1400">
            <v>0</v>
          </cell>
        </row>
        <row r="1401">
          <cell r="B1401">
            <v>0</v>
          </cell>
          <cell r="C1401">
            <v>0</v>
          </cell>
        </row>
        <row r="1402">
          <cell r="B1402">
            <v>0</v>
          </cell>
          <cell r="C1402">
            <v>0</v>
          </cell>
        </row>
        <row r="1404">
          <cell r="B1404" t="str">
            <v>EQUIPO</v>
          </cell>
        </row>
        <row r="1405">
          <cell r="B1405" t="str">
            <v>HTA MENOR (5% de M. de O.)</v>
          </cell>
        </row>
        <row r="1406">
          <cell r="A1406">
            <v>0</v>
          </cell>
          <cell r="B1406">
            <v>0</v>
          </cell>
          <cell r="C1406">
            <v>0</v>
          </cell>
        </row>
        <row r="1407">
          <cell r="A1407">
            <v>0</v>
          </cell>
          <cell r="B1407">
            <v>0</v>
          </cell>
          <cell r="C1407">
            <v>0</v>
          </cell>
        </row>
        <row r="1408">
          <cell r="A1408">
            <v>0</v>
          </cell>
          <cell r="B1408">
            <v>0</v>
          </cell>
          <cell r="C1408">
            <v>0</v>
          </cell>
        </row>
        <row r="1410">
          <cell r="B1410" t="str">
            <v>MANO DE OBRA</v>
          </cell>
        </row>
        <row r="1411">
          <cell r="B1411">
            <v>0</v>
          </cell>
          <cell r="C1411">
            <v>0</v>
          </cell>
        </row>
        <row r="1412">
          <cell r="A1412">
            <v>0</v>
          </cell>
          <cell r="B1412">
            <v>0</v>
          </cell>
          <cell r="C1412">
            <v>0</v>
          </cell>
        </row>
        <row r="1413">
          <cell r="A1413">
            <v>0</v>
          </cell>
          <cell r="B1413">
            <v>0</v>
          </cell>
          <cell r="C1413">
            <v>0</v>
          </cell>
        </row>
        <row r="1414">
          <cell r="A1414">
            <v>0</v>
          </cell>
          <cell r="B1414">
            <v>0</v>
          </cell>
          <cell r="C1414">
            <v>0</v>
          </cell>
        </row>
        <row r="1416">
          <cell r="B1416" t="str">
            <v>TRANSPORTE</v>
          </cell>
        </row>
        <row r="1418">
          <cell r="A1418">
            <v>0</v>
          </cell>
          <cell r="B1418">
            <v>0</v>
          </cell>
          <cell r="C1418">
            <v>0</v>
          </cell>
        </row>
        <row r="1419">
          <cell r="A1419">
            <v>0</v>
          </cell>
          <cell r="B1419">
            <v>0</v>
          </cell>
          <cell r="C1419">
            <v>0</v>
          </cell>
        </row>
        <row r="1420">
          <cell r="A1420">
            <v>0</v>
          </cell>
          <cell r="B1420">
            <v>0</v>
          </cell>
          <cell r="C1420">
            <v>0</v>
          </cell>
        </row>
        <row r="1425">
          <cell r="A1425" t="str">
            <v>CODIGO</v>
          </cell>
          <cell r="B1425" t="str">
            <v>ITEM</v>
          </cell>
          <cell r="C1425" t="str">
            <v>UNIDAD</v>
          </cell>
        </row>
        <row r="1426">
          <cell r="D1426">
            <v>0</v>
          </cell>
        </row>
        <row r="1427">
          <cell r="B1427" t="str">
            <v>CODIGO</v>
          </cell>
        </row>
        <row r="1428">
          <cell r="A1428" t="str">
            <v>CODIGO</v>
          </cell>
          <cell r="B1428" t="str">
            <v>RECURSOS</v>
          </cell>
          <cell r="C1428" t="str">
            <v>UNIDAD</v>
          </cell>
          <cell r="D1428" t="str">
            <v>CANT.</v>
          </cell>
        </row>
        <row r="1429">
          <cell r="B1429" t="str">
            <v>MATERIALES</v>
          </cell>
        </row>
        <row r="1430">
          <cell r="B1430">
            <v>0</v>
          </cell>
          <cell r="C1430">
            <v>0</v>
          </cell>
        </row>
        <row r="1431">
          <cell r="B1431">
            <v>0</v>
          </cell>
          <cell r="C1431">
            <v>0</v>
          </cell>
        </row>
        <row r="1432">
          <cell r="B1432">
            <v>0</v>
          </cell>
          <cell r="C1432">
            <v>0</v>
          </cell>
        </row>
        <row r="1433">
          <cell r="B1433">
            <v>0</v>
          </cell>
          <cell r="C1433">
            <v>0</v>
          </cell>
        </row>
        <row r="1435">
          <cell r="B1435" t="str">
            <v>EQUIPO</v>
          </cell>
        </row>
        <row r="1436">
          <cell r="B1436" t="str">
            <v>HTA MENOR (5% de M. de O.)</v>
          </cell>
        </row>
        <row r="1437">
          <cell r="A1437">
            <v>0</v>
          </cell>
          <cell r="B1437">
            <v>0</v>
          </cell>
          <cell r="C1437">
            <v>0</v>
          </cell>
        </row>
        <row r="1438">
          <cell r="A1438">
            <v>0</v>
          </cell>
          <cell r="B1438">
            <v>0</v>
          </cell>
          <cell r="C1438">
            <v>0</v>
          </cell>
        </row>
        <row r="1439">
          <cell r="A1439">
            <v>0</v>
          </cell>
          <cell r="B1439">
            <v>0</v>
          </cell>
          <cell r="C1439">
            <v>0</v>
          </cell>
        </row>
        <row r="1441">
          <cell r="B1441" t="str">
            <v>MANO DE OBRA</v>
          </cell>
        </row>
        <row r="1442">
          <cell r="B1442">
            <v>0</v>
          </cell>
          <cell r="C1442">
            <v>0</v>
          </cell>
        </row>
        <row r="1443">
          <cell r="A1443">
            <v>0</v>
          </cell>
          <cell r="B1443">
            <v>0</v>
          </cell>
          <cell r="C1443">
            <v>0</v>
          </cell>
        </row>
        <row r="1444">
          <cell r="A1444">
            <v>0</v>
          </cell>
          <cell r="B1444">
            <v>0</v>
          </cell>
          <cell r="C1444">
            <v>0</v>
          </cell>
        </row>
        <row r="1445">
          <cell r="A1445">
            <v>0</v>
          </cell>
          <cell r="B1445">
            <v>0</v>
          </cell>
          <cell r="C1445">
            <v>0</v>
          </cell>
        </row>
        <row r="1447">
          <cell r="B1447" t="str">
            <v>TRANSPORTE</v>
          </cell>
        </row>
        <row r="1449">
          <cell r="A1449">
            <v>0</v>
          </cell>
          <cell r="B1449">
            <v>0</v>
          </cell>
          <cell r="C1449">
            <v>0</v>
          </cell>
        </row>
        <row r="1450">
          <cell r="A1450">
            <v>0</v>
          </cell>
          <cell r="B1450">
            <v>0</v>
          </cell>
          <cell r="C1450">
            <v>0</v>
          </cell>
        </row>
        <row r="1451">
          <cell r="A1451">
            <v>0</v>
          </cell>
          <cell r="B1451">
            <v>0</v>
          </cell>
          <cell r="C1451">
            <v>0</v>
          </cell>
        </row>
        <row r="1456">
          <cell r="A1456" t="str">
            <v>CODIGO</v>
          </cell>
          <cell r="B1456" t="str">
            <v>ITEM</v>
          </cell>
          <cell r="C1456" t="str">
            <v>UNIDAD</v>
          </cell>
        </row>
        <row r="1457">
          <cell r="D1457">
            <v>0</v>
          </cell>
        </row>
        <row r="1458">
          <cell r="B1458" t="str">
            <v>CODIGO</v>
          </cell>
        </row>
        <row r="1459">
          <cell r="A1459" t="str">
            <v>CODIGO</v>
          </cell>
          <cell r="B1459" t="str">
            <v>RECURSOS</v>
          </cell>
          <cell r="C1459" t="str">
            <v>UNIDAD</v>
          </cell>
          <cell r="D1459" t="str">
            <v>CANT.</v>
          </cell>
        </row>
        <row r="1460">
          <cell r="B1460" t="str">
            <v>MATERIALES</v>
          </cell>
        </row>
        <row r="1461">
          <cell r="B1461">
            <v>0</v>
          </cell>
          <cell r="C1461">
            <v>0</v>
          </cell>
        </row>
        <row r="1462">
          <cell r="B1462">
            <v>0</v>
          </cell>
          <cell r="C1462">
            <v>0</v>
          </cell>
        </row>
        <row r="1463">
          <cell r="B1463">
            <v>0</v>
          </cell>
          <cell r="C1463">
            <v>0</v>
          </cell>
        </row>
        <row r="1464">
          <cell r="B1464">
            <v>0</v>
          </cell>
          <cell r="C1464">
            <v>0</v>
          </cell>
        </row>
        <row r="1466">
          <cell r="B1466" t="str">
            <v>EQUIPO</v>
          </cell>
        </row>
        <row r="1467">
          <cell r="B1467" t="str">
            <v>HTA MENOR (5% de M. de O.)</v>
          </cell>
        </row>
        <row r="1468">
          <cell r="A1468">
            <v>0</v>
          </cell>
          <cell r="B1468">
            <v>0</v>
          </cell>
          <cell r="C1468">
            <v>0</v>
          </cell>
        </row>
        <row r="1469">
          <cell r="A1469">
            <v>0</v>
          </cell>
          <cell r="B1469">
            <v>0</v>
          </cell>
          <cell r="C1469">
            <v>0</v>
          </cell>
        </row>
        <row r="1470">
          <cell r="A1470">
            <v>0</v>
          </cell>
          <cell r="B1470">
            <v>0</v>
          </cell>
          <cell r="C1470">
            <v>0</v>
          </cell>
        </row>
        <row r="1472">
          <cell r="B1472" t="str">
            <v>MANO DE OBRA</v>
          </cell>
        </row>
        <row r="1473">
          <cell r="B1473">
            <v>0</v>
          </cell>
          <cell r="C1473">
            <v>0</v>
          </cell>
        </row>
        <row r="1474">
          <cell r="A1474">
            <v>0</v>
          </cell>
          <cell r="B1474">
            <v>0</v>
          </cell>
          <cell r="C1474">
            <v>0</v>
          </cell>
        </row>
        <row r="1475">
          <cell r="A1475">
            <v>0</v>
          </cell>
          <cell r="B1475">
            <v>0</v>
          </cell>
          <cell r="C1475">
            <v>0</v>
          </cell>
        </row>
        <row r="1476">
          <cell r="A1476">
            <v>0</v>
          </cell>
          <cell r="B1476">
            <v>0</v>
          </cell>
          <cell r="C1476">
            <v>0</v>
          </cell>
        </row>
        <row r="1478">
          <cell r="B1478" t="str">
            <v>TRANSPORTE</v>
          </cell>
        </row>
        <row r="1480">
          <cell r="A1480">
            <v>0</v>
          </cell>
          <cell r="B1480">
            <v>0</v>
          </cell>
          <cell r="C1480">
            <v>0</v>
          </cell>
        </row>
        <row r="1481">
          <cell r="A1481">
            <v>0</v>
          </cell>
          <cell r="B1481">
            <v>0</v>
          </cell>
          <cell r="C1481">
            <v>0</v>
          </cell>
        </row>
        <row r="1482">
          <cell r="A1482">
            <v>0</v>
          </cell>
          <cell r="B1482">
            <v>0</v>
          </cell>
          <cell r="C1482">
            <v>0</v>
          </cell>
        </row>
        <row r="1487">
          <cell r="A1487" t="str">
            <v>CODIGO</v>
          </cell>
          <cell r="B1487" t="str">
            <v>ITEM</v>
          </cell>
          <cell r="C1487" t="str">
            <v>UNIDAD</v>
          </cell>
        </row>
        <row r="1488">
          <cell r="D1488">
            <v>0</v>
          </cell>
        </row>
        <row r="1489">
          <cell r="B1489" t="str">
            <v>CODIGO</v>
          </cell>
        </row>
        <row r="1490">
          <cell r="A1490" t="str">
            <v>CODIGO</v>
          </cell>
          <cell r="B1490" t="str">
            <v>RECURSOS</v>
          </cell>
          <cell r="C1490" t="str">
            <v>UNIDAD</v>
          </cell>
          <cell r="D1490" t="str">
            <v>CANT.</v>
          </cell>
        </row>
        <row r="1491">
          <cell r="B1491" t="str">
            <v>MATERIALES</v>
          </cell>
        </row>
        <row r="1492">
          <cell r="B1492">
            <v>0</v>
          </cell>
          <cell r="C1492">
            <v>0</v>
          </cell>
        </row>
        <row r="1493">
          <cell r="B1493">
            <v>0</v>
          </cell>
          <cell r="C1493">
            <v>0</v>
          </cell>
        </row>
        <row r="1494">
          <cell r="B1494">
            <v>0</v>
          </cell>
          <cell r="C1494">
            <v>0</v>
          </cell>
        </row>
        <row r="1495">
          <cell r="B1495">
            <v>0</v>
          </cell>
          <cell r="C1495">
            <v>0</v>
          </cell>
        </row>
        <row r="1497">
          <cell r="B1497" t="str">
            <v>EQUIPO</v>
          </cell>
        </row>
        <row r="1498">
          <cell r="B1498" t="str">
            <v>HTA MENOR (5% de M. de O.)</v>
          </cell>
        </row>
        <row r="1499">
          <cell r="A1499">
            <v>0</v>
          </cell>
          <cell r="B1499">
            <v>0</v>
          </cell>
          <cell r="C1499">
            <v>0</v>
          </cell>
        </row>
        <row r="1500">
          <cell r="A1500">
            <v>0</v>
          </cell>
          <cell r="B1500">
            <v>0</v>
          </cell>
          <cell r="C1500">
            <v>0</v>
          </cell>
        </row>
        <row r="1501">
          <cell r="A1501">
            <v>0</v>
          </cell>
          <cell r="B1501">
            <v>0</v>
          </cell>
          <cell r="C1501">
            <v>0</v>
          </cell>
        </row>
        <row r="1503">
          <cell r="B1503" t="str">
            <v>MANO DE OBRA</v>
          </cell>
        </row>
        <row r="1504">
          <cell r="B1504">
            <v>0</v>
          </cell>
          <cell r="C1504">
            <v>0</v>
          </cell>
        </row>
        <row r="1505">
          <cell r="A1505">
            <v>0</v>
          </cell>
          <cell r="B1505">
            <v>0</v>
          </cell>
          <cell r="C1505">
            <v>0</v>
          </cell>
        </row>
        <row r="1506">
          <cell r="A1506">
            <v>0</v>
          </cell>
          <cell r="B1506">
            <v>0</v>
          </cell>
          <cell r="C1506">
            <v>0</v>
          </cell>
        </row>
        <row r="1507">
          <cell r="A1507">
            <v>0</v>
          </cell>
          <cell r="B1507">
            <v>0</v>
          </cell>
          <cell r="C1507">
            <v>0</v>
          </cell>
        </row>
        <row r="1509">
          <cell r="B1509" t="str">
            <v>TRANSPORTE</v>
          </cell>
        </row>
        <row r="1511">
          <cell r="A1511">
            <v>0</v>
          </cell>
          <cell r="B1511">
            <v>0</v>
          </cell>
          <cell r="C1511">
            <v>0</v>
          </cell>
        </row>
        <row r="1512">
          <cell r="A1512">
            <v>0</v>
          </cell>
          <cell r="B1512">
            <v>0</v>
          </cell>
          <cell r="C1512">
            <v>0</v>
          </cell>
        </row>
        <row r="1513">
          <cell r="A1513">
            <v>0</v>
          </cell>
          <cell r="B1513">
            <v>0</v>
          </cell>
          <cell r="C1513">
            <v>0</v>
          </cell>
        </row>
        <row r="1518">
          <cell r="A1518" t="str">
            <v>CODIGO</v>
          </cell>
          <cell r="B1518" t="str">
            <v>ITEM</v>
          </cell>
          <cell r="C1518" t="str">
            <v>UNIDAD</v>
          </cell>
        </row>
        <row r="1519">
          <cell r="D1519">
            <v>0</v>
          </cell>
        </row>
        <row r="1520">
          <cell r="B1520" t="str">
            <v>CODIGO</v>
          </cell>
        </row>
        <row r="1521">
          <cell r="A1521" t="str">
            <v>CODIGO</v>
          </cell>
          <cell r="B1521" t="str">
            <v>RECURSOS</v>
          </cell>
          <cell r="C1521" t="str">
            <v>UNIDAD</v>
          </cell>
          <cell r="D1521" t="str">
            <v>CANT.</v>
          </cell>
        </row>
        <row r="1522">
          <cell r="B1522" t="str">
            <v>MATERIALES</v>
          </cell>
        </row>
        <row r="1523">
          <cell r="B1523">
            <v>0</v>
          </cell>
          <cell r="C1523">
            <v>0</v>
          </cell>
        </row>
        <row r="1524">
          <cell r="B1524">
            <v>0</v>
          </cell>
          <cell r="C1524">
            <v>0</v>
          </cell>
        </row>
        <row r="1525">
          <cell r="B1525">
            <v>0</v>
          </cell>
          <cell r="C1525">
            <v>0</v>
          </cell>
        </row>
        <row r="1526">
          <cell r="B1526">
            <v>0</v>
          </cell>
          <cell r="C1526">
            <v>0</v>
          </cell>
        </row>
        <row r="1528">
          <cell r="B1528" t="str">
            <v>EQUIPO</v>
          </cell>
        </row>
        <row r="1529">
          <cell r="B1529" t="str">
            <v>HTA MENOR (5% de M. de O.)</v>
          </cell>
        </row>
        <row r="1530">
          <cell r="A1530">
            <v>0</v>
          </cell>
          <cell r="B1530">
            <v>0</v>
          </cell>
          <cell r="C1530">
            <v>0</v>
          </cell>
        </row>
        <row r="1531">
          <cell r="A1531">
            <v>0</v>
          </cell>
          <cell r="B1531">
            <v>0</v>
          </cell>
          <cell r="C1531">
            <v>0</v>
          </cell>
        </row>
        <row r="1532">
          <cell r="A1532">
            <v>0</v>
          </cell>
          <cell r="B1532">
            <v>0</v>
          </cell>
          <cell r="C1532">
            <v>0</v>
          </cell>
        </row>
        <row r="1534">
          <cell r="B1534" t="str">
            <v>MANO DE OBRA</v>
          </cell>
        </row>
        <row r="1535">
          <cell r="B1535">
            <v>0</v>
          </cell>
          <cell r="C1535">
            <v>0</v>
          </cell>
        </row>
        <row r="1536">
          <cell r="A1536">
            <v>0</v>
          </cell>
          <cell r="B1536">
            <v>0</v>
          </cell>
          <cell r="C1536">
            <v>0</v>
          </cell>
        </row>
        <row r="1537">
          <cell r="A1537">
            <v>0</v>
          </cell>
          <cell r="B1537">
            <v>0</v>
          </cell>
          <cell r="C1537">
            <v>0</v>
          </cell>
        </row>
        <row r="1538">
          <cell r="A1538">
            <v>0</v>
          </cell>
          <cell r="B1538">
            <v>0</v>
          </cell>
          <cell r="C1538">
            <v>0</v>
          </cell>
        </row>
        <row r="1540">
          <cell r="B1540" t="str">
            <v>TRANSPORTE</v>
          </cell>
        </row>
        <row r="1542">
          <cell r="A1542">
            <v>0</v>
          </cell>
          <cell r="B1542">
            <v>0</v>
          </cell>
          <cell r="C1542">
            <v>0</v>
          </cell>
        </row>
        <row r="1543">
          <cell r="A1543">
            <v>0</v>
          </cell>
          <cell r="B1543">
            <v>0</v>
          </cell>
          <cell r="C1543">
            <v>0</v>
          </cell>
        </row>
        <row r="1544">
          <cell r="A1544">
            <v>0</v>
          </cell>
          <cell r="B1544">
            <v>0</v>
          </cell>
          <cell r="C1544">
            <v>0</v>
          </cell>
        </row>
        <row r="1549">
          <cell r="A1549" t="str">
            <v>CODIGO</v>
          </cell>
          <cell r="B1549" t="str">
            <v>ITEM</v>
          </cell>
          <cell r="C1549" t="str">
            <v>UNIDAD</v>
          </cell>
        </row>
        <row r="1550">
          <cell r="D1550">
            <v>0</v>
          </cell>
        </row>
        <row r="1551">
          <cell r="B1551" t="str">
            <v>CODIGO</v>
          </cell>
        </row>
        <row r="1552">
          <cell r="A1552" t="str">
            <v>CODIGO</v>
          </cell>
          <cell r="B1552" t="str">
            <v>RECURSOS</v>
          </cell>
          <cell r="C1552" t="str">
            <v>UNIDAD</v>
          </cell>
          <cell r="D1552" t="str">
            <v>CANT.</v>
          </cell>
        </row>
        <row r="1553">
          <cell r="B1553" t="str">
            <v>MATERIALES</v>
          </cell>
        </row>
        <row r="1554">
          <cell r="B1554">
            <v>0</v>
          </cell>
          <cell r="C1554">
            <v>0</v>
          </cell>
        </row>
        <row r="1555">
          <cell r="B1555">
            <v>0</v>
          </cell>
          <cell r="C1555">
            <v>0</v>
          </cell>
        </row>
        <row r="1556">
          <cell r="B1556">
            <v>0</v>
          </cell>
          <cell r="C1556">
            <v>0</v>
          </cell>
        </row>
        <row r="1557">
          <cell r="B1557">
            <v>0</v>
          </cell>
          <cell r="C1557">
            <v>0</v>
          </cell>
        </row>
        <row r="1559">
          <cell r="B1559" t="str">
            <v>EQUIPO</v>
          </cell>
        </row>
        <row r="1560">
          <cell r="B1560" t="str">
            <v>HTA MENOR (5% de M. de O.)</v>
          </cell>
        </row>
        <row r="1561">
          <cell r="A1561">
            <v>0</v>
          </cell>
          <cell r="B1561">
            <v>0</v>
          </cell>
          <cell r="C1561">
            <v>0</v>
          </cell>
        </row>
        <row r="1562">
          <cell r="A1562">
            <v>0</v>
          </cell>
          <cell r="B1562">
            <v>0</v>
          </cell>
          <cell r="C1562">
            <v>0</v>
          </cell>
        </row>
        <row r="1563">
          <cell r="A1563">
            <v>0</v>
          </cell>
          <cell r="B1563">
            <v>0</v>
          </cell>
          <cell r="C1563">
            <v>0</v>
          </cell>
        </row>
        <row r="1565">
          <cell r="B1565" t="str">
            <v>MANO DE OBRA</v>
          </cell>
        </row>
        <row r="1566">
          <cell r="B1566">
            <v>0</v>
          </cell>
          <cell r="C1566">
            <v>0</v>
          </cell>
        </row>
        <row r="1567">
          <cell r="A1567">
            <v>0</v>
          </cell>
          <cell r="B1567">
            <v>0</v>
          </cell>
          <cell r="C1567">
            <v>0</v>
          </cell>
        </row>
        <row r="1568">
          <cell r="A1568">
            <v>0</v>
          </cell>
          <cell r="B1568">
            <v>0</v>
          </cell>
          <cell r="C1568">
            <v>0</v>
          </cell>
        </row>
        <row r="1569">
          <cell r="A1569">
            <v>0</v>
          </cell>
          <cell r="B1569">
            <v>0</v>
          </cell>
          <cell r="C1569">
            <v>0</v>
          </cell>
        </row>
        <row r="1571">
          <cell r="B1571" t="str">
            <v>TRANSPORTE</v>
          </cell>
        </row>
        <row r="1573">
          <cell r="A1573">
            <v>0</v>
          </cell>
          <cell r="B1573">
            <v>0</v>
          </cell>
          <cell r="C1573">
            <v>0</v>
          </cell>
        </row>
        <row r="1574">
          <cell r="A1574">
            <v>0</v>
          </cell>
          <cell r="B1574">
            <v>0</v>
          </cell>
          <cell r="C1574">
            <v>0</v>
          </cell>
        </row>
        <row r="1575">
          <cell r="A1575">
            <v>0</v>
          </cell>
          <cell r="B1575">
            <v>0</v>
          </cell>
          <cell r="C1575">
            <v>0</v>
          </cell>
        </row>
        <row r="1580">
          <cell r="A1580" t="str">
            <v>CODIGO</v>
          </cell>
          <cell r="B1580" t="str">
            <v>ITEM</v>
          </cell>
          <cell r="C1580" t="str">
            <v>UNIDAD</v>
          </cell>
        </row>
        <row r="1581">
          <cell r="D1581">
            <v>0</v>
          </cell>
        </row>
        <row r="1582">
          <cell r="B1582" t="str">
            <v>CODIGO</v>
          </cell>
        </row>
        <row r="1583">
          <cell r="A1583" t="str">
            <v>CODIGO</v>
          </cell>
          <cell r="B1583" t="str">
            <v>RECURSOS</v>
          </cell>
          <cell r="C1583" t="str">
            <v>UNIDAD</v>
          </cell>
          <cell r="D1583" t="str">
            <v>CANT.</v>
          </cell>
        </row>
        <row r="1584">
          <cell r="B1584" t="str">
            <v>MATERIALES</v>
          </cell>
        </row>
        <row r="1585">
          <cell r="B1585">
            <v>0</v>
          </cell>
          <cell r="C1585">
            <v>0</v>
          </cell>
        </row>
        <row r="1586">
          <cell r="B1586">
            <v>0</v>
          </cell>
          <cell r="C1586">
            <v>0</v>
          </cell>
        </row>
        <row r="1587">
          <cell r="B1587">
            <v>0</v>
          </cell>
          <cell r="C1587">
            <v>0</v>
          </cell>
        </row>
        <row r="1588">
          <cell r="B1588">
            <v>0</v>
          </cell>
          <cell r="C1588">
            <v>0</v>
          </cell>
        </row>
        <row r="1590">
          <cell r="B1590" t="str">
            <v>EQUIPO</v>
          </cell>
        </row>
        <row r="1591">
          <cell r="B1591" t="str">
            <v>HTA MENOR (5% de M. de O.)</v>
          </cell>
        </row>
        <row r="1592">
          <cell r="A1592">
            <v>0</v>
          </cell>
          <cell r="B1592">
            <v>0</v>
          </cell>
          <cell r="C1592">
            <v>0</v>
          </cell>
        </row>
        <row r="1593">
          <cell r="A1593">
            <v>0</v>
          </cell>
          <cell r="B1593">
            <v>0</v>
          </cell>
          <cell r="C1593">
            <v>0</v>
          </cell>
        </row>
        <row r="1594">
          <cell r="A1594">
            <v>0</v>
          </cell>
          <cell r="B1594">
            <v>0</v>
          </cell>
          <cell r="C1594">
            <v>0</v>
          </cell>
        </row>
        <row r="1596">
          <cell r="B1596" t="str">
            <v>MANO DE OBRA</v>
          </cell>
        </row>
        <row r="1597">
          <cell r="B1597">
            <v>0</v>
          </cell>
          <cell r="C1597">
            <v>0</v>
          </cell>
        </row>
        <row r="1598">
          <cell r="A1598">
            <v>0</v>
          </cell>
          <cell r="B1598">
            <v>0</v>
          </cell>
          <cell r="C1598">
            <v>0</v>
          </cell>
        </row>
        <row r="1599">
          <cell r="A1599">
            <v>0</v>
          </cell>
          <cell r="B1599">
            <v>0</v>
          </cell>
          <cell r="C1599">
            <v>0</v>
          </cell>
        </row>
        <row r="1600">
          <cell r="A1600">
            <v>0</v>
          </cell>
          <cell r="B1600">
            <v>0</v>
          </cell>
          <cell r="C1600">
            <v>0</v>
          </cell>
        </row>
        <row r="1602">
          <cell r="B1602" t="str">
            <v>TRANSPORTE</v>
          </cell>
        </row>
        <row r="1604">
          <cell r="A1604">
            <v>0</v>
          </cell>
          <cell r="B1604">
            <v>0</v>
          </cell>
          <cell r="C1604">
            <v>0</v>
          </cell>
        </row>
        <row r="1605">
          <cell r="A1605">
            <v>0</v>
          </cell>
          <cell r="B1605">
            <v>0</v>
          </cell>
          <cell r="C1605">
            <v>0</v>
          </cell>
        </row>
        <row r="1606">
          <cell r="A1606">
            <v>0</v>
          </cell>
          <cell r="B1606">
            <v>0</v>
          </cell>
          <cell r="C1606">
            <v>0</v>
          </cell>
        </row>
        <row r="1611">
          <cell r="A1611" t="str">
            <v>CODIGO</v>
          </cell>
          <cell r="B1611" t="str">
            <v>ITEM</v>
          </cell>
          <cell r="C1611" t="str">
            <v>UNIDAD</v>
          </cell>
        </row>
        <row r="1612">
          <cell r="D1612">
            <v>0</v>
          </cell>
        </row>
        <row r="1613">
          <cell r="B1613" t="str">
            <v>CODIGO</v>
          </cell>
        </row>
        <row r="1614">
          <cell r="A1614" t="str">
            <v>CODIGO</v>
          </cell>
          <cell r="B1614" t="str">
            <v>RECURSOS</v>
          </cell>
          <cell r="C1614" t="str">
            <v>UNIDAD</v>
          </cell>
          <cell r="D1614" t="str">
            <v>CANT.</v>
          </cell>
        </row>
        <row r="1615">
          <cell r="B1615" t="str">
            <v>MATERIALES</v>
          </cell>
        </row>
        <row r="1616">
          <cell r="B1616">
            <v>0</v>
          </cell>
          <cell r="C1616">
            <v>0</v>
          </cell>
        </row>
        <row r="1617">
          <cell r="B1617">
            <v>0</v>
          </cell>
          <cell r="C1617">
            <v>0</v>
          </cell>
        </row>
        <row r="1618">
          <cell r="B1618">
            <v>0</v>
          </cell>
          <cell r="C1618">
            <v>0</v>
          </cell>
        </row>
        <row r="1619">
          <cell r="B1619">
            <v>0</v>
          </cell>
          <cell r="C1619">
            <v>0</v>
          </cell>
        </row>
        <row r="1621">
          <cell r="B1621" t="str">
            <v>EQUIPO</v>
          </cell>
        </row>
        <row r="1622">
          <cell r="B1622" t="str">
            <v>HTA MENOR (5% de M. de O.)</v>
          </cell>
        </row>
        <row r="1623">
          <cell r="A1623">
            <v>0</v>
          </cell>
          <cell r="B1623">
            <v>0</v>
          </cell>
          <cell r="C1623">
            <v>0</v>
          </cell>
        </row>
        <row r="1624">
          <cell r="A1624">
            <v>0</v>
          </cell>
          <cell r="B1624">
            <v>0</v>
          </cell>
          <cell r="C1624">
            <v>0</v>
          </cell>
        </row>
        <row r="1625">
          <cell r="A1625">
            <v>0</v>
          </cell>
          <cell r="B1625">
            <v>0</v>
          </cell>
          <cell r="C1625">
            <v>0</v>
          </cell>
        </row>
        <row r="1627">
          <cell r="B1627" t="str">
            <v>MANO DE OBRA</v>
          </cell>
        </row>
        <row r="1628">
          <cell r="B1628">
            <v>0</v>
          </cell>
          <cell r="C1628">
            <v>0</v>
          </cell>
        </row>
        <row r="1629">
          <cell r="A1629">
            <v>0</v>
          </cell>
          <cell r="B1629">
            <v>0</v>
          </cell>
          <cell r="C1629">
            <v>0</v>
          </cell>
        </row>
        <row r="1630">
          <cell r="A1630">
            <v>0</v>
          </cell>
          <cell r="B1630">
            <v>0</v>
          </cell>
          <cell r="C1630">
            <v>0</v>
          </cell>
        </row>
        <row r="1631">
          <cell r="A1631">
            <v>0</v>
          </cell>
          <cell r="B1631">
            <v>0</v>
          </cell>
          <cell r="C1631">
            <v>0</v>
          </cell>
        </row>
        <row r="1633">
          <cell r="B1633" t="str">
            <v>TRANSPORTE</v>
          </cell>
        </row>
        <row r="1635">
          <cell r="A1635">
            <v>0</v>
          </cell>
          <cell r="B1635">
            <v>0</v>
          </cell>
          <cell r="C1635">
            <v>0</v>
          </cell>
        </row>
        <row r="1636">
          <cell r="A1636">
            <v>0</v>
          </cell>
          <cell r="B1636">
            <v>0</v>
          </cell>
          <cell r="C1636">
            <v>0</v>
          </cell>
        </row>
        <row r="1637">
          <cell r="A1637">
            <v>0</v>
          </cell>
          <cell r="B1637">
            <v>0</v>
          </cell>
          <cell r="C1637">
            <v>0</v>
          </cell>
        </row>
        <row r="1642">
          <cell r="A1642" t="str">
            <v>CODIGO</v>
          </cell>
          <cell r="B1642" t="str">
            <v>ITEM</v>
          </cell>
          <cell r="C1642" t="str">
            <v>UNIDAD</v>
          </cell>
        </row>
        <row r="1643">
          <cell r="D1643">
            <v>0</v>
          </cell>
        </row>
        <row r="1644">
          <cell r="B1644" t="str">
            <v>CODIGO</v>
          </cell>
        </row>
        <row r="1645">
          <cell r="A1645" t="str">
            <v>CODIGO</v>
          </cell>
          <cell r="B1645" t="str">
            <v>RECURSOS</v>
          </cell>
          <cell r="C1645" t="str">
            <v>UNIDAD</v>
          </cell>
          <cell r="D1645" t="str">
            <v>CANT.</v>
          </cell>
        </row>
        <row r="1646">
          <cell r="B1646" t="str">
            <v>MATERIALES</v>
          </cell>
        </row>
        <row r="1647">
          <cell r="B1647">
            <v>0</v>
          </cell>
          <cell r="C1647">
            <v>0</v>
          </cell>
        </row>
        <row r="1648">
          <cell r="B1648">
            <v>0</v>
          </cell>
          <cell r="C1648">
            <v>0</v>
          </cell>
        </row>
        <row r="1649">
          <cell r="B1649">
            <v>0</v>
          </cell>
          <cell r="C1649">
            <v>0</v>
          </cell>
        </row>
        <row r="1650">
          <cell r="B1650">
            <v>0</v>
          </cell>
          <cell r="C1650">
            <v>0</v>
          </cell>
        </row>
        <row r="1652">
          <cell r="B1652" t="str">
            <v>EQUIPO</v>
          </cell>
        </row>
        <row r="1653">
          <cell r="B1653" t="str">
            <v>HTA MENOR (5% de M. de O.)</v>
          </cell>
        </row>
        <row r="1654">
          <cell r="A1654">
            <v>0</v>
          </cell>
          <cell r="B1654">
            <v>0</v>
          </cell>
          <cell r="C1654">
            <v>0</v>
          </cell>
        </row>
        <row r="1655">
          <cell r="A1655">
            <v>0</v>
          </cell>
          <cell r="B1655">
            <v>0</v>
          </cell>
          <cell r="C1655">
            <v>0</v>
          </cell>
        </row>
        <row r="1656">
          <cell r="A1656">
            <v>0</v>
          </cell>
          <cell r="B1656">
            <v>0</v>
          </cell>
          <cell r="C1656">
            <v>0</v>
          </cell>
        </row>
        <row r="1658">
          <cell r="B1658" t="str">
            <v>MANO DE OBRA</v>
          </cell>
        </row>
        <row r="1659">
          <cell r="B1659">
            <v>0</v>
          </cell>
          <cell r="C1659">
            <v>0</v>
          </cell>
        </row>
        <row r="1660">
          <cell r="A1660">
            <v>0</v>
          </cell>
          <cell r="B1660">
            <v>0</v>
          </cell>
          <cell r="C1660">
            <v>0</v>
          </cell>
        </row>
        <row r="1661">
          <cell r="A1661">
            <v>0</v>
          </cell>
          <cell r="B1661">
            <v>0</v>
          </cell>
          <cell r="C1661">
            <v>0</v>
          </cell>
        </row>
        <row r="1662">
          <cell r="A1662">
            <v>0</v>
          </cell>
          <cell r="B1662">
            <v>0</v>
          </cell>
          <cell r="C1662">
            <v>0</v>
          </cell>
        </row>
        <row r="1664">
          <cell r="B1664" t="str">
            <v>TRANSPORTE</v>
          </cell>
        </row>
        <row r="1666">
          <cell r="A1666">
            <v>0</v>
          </cell>
          <cell r="B1666">
            <v>0</v>
          </cell>
          <cell r="C1666">
            <v>0</v>
          </cell>
        </row>
        <row r="1667">
          <cell r="A1667">
            <v>0</v>
          </cell>
          <cell r="B1667">
            <v>0</v>
          </cell>
          <cell r="C1667">
            <v>0</v>
          </cell>
        </row>
        <row r="1668">
          <cell r="A1668">
            <v>0</v>
          </cell>
          <cell r="B1668">
            <v>0</v>
          </cell>
          <cell r="C1668">
            <v>0</v>
          </cell>
        </row>
        <row r="1673">
          <cell r="A1673" t="str">
            <v>CODIGO</v>
          </cell>
          <cell r="B1673" t="str">
            <v>ITEM</v>
          </cell>
          <cell r="C1673" t="str">
            <v>UNIDAD</v>
          </cell>
        </row>
        <row r="1674">
          <cell r="D1674">
            <v>0</v>
          </cell>
        </row>
        <row r="1675">
          <cell r="B1675" t="str">
            <v>CODIGO</v>
          </cell>
        </row>
        <row r="1676">
          <cell r="A1676" t="str">
            <v>CODIGO</v>
          </cell>
          <cell r="B1676" t="str">
            <v>RECURSOS</v>
          </cell>
          <cell r="C1676" t="str">
            <v>UNIDAD</v>
          </cell>
          <cell r="D1676" t="str">
            <v>CANT.</v>
          </cell>
        </row>
        <row r="1677">
          <cell r="B1677" t="str">
            <v>MATERIALES</v>
          </cell>
        </row>
        <row r="1678">
          <cell r="B1678">
            <v>0</v>
          </cell>
          <cell r="C1678">
            <v>0</v>
          </cell>
        </row>
        <row r="1679">
          <cell r="B1679">
            <v>0</v>
          </cell>
          <cell r="C1679">
            <v>0</v>
          </cell>
        </row>
        <row r="1680">
          <cell r="B1680">
            <v>0</v>
          </cell>
          <cell r="C1680">
            <v>0</v>
          </cell>
        </row>
        <row r="1681">
          <cell r="B1681">
            <v>0</v>
          </cell>
          <cell r="C1681">
            <v>0</v>
          </cell>
        </row>
        <row r="1683">
          <cell r="B1683" t="str">
            <v>EQUIPO</v>
          </cell>
        </row>
        <row r="1684">
          <cell r="B1684" t="str">
            <v>HTA MENOR (5% de M. de O.)</v>
          </cell>
        </row>
        <row r="1685">
          <cell r="A1685">
            <v>0</v>
          </cell>
          <cell r="B1685">
            <v>0</v>
          </cell>
          <cell r="C1685">
            <v>0</v>
          </cell>
        </row>
        <row r="1686">
          <cell r="A1686">
            <v>0</v>
          </cell>
          <cell r="B1686">
            <v>0</v>
          </cell>
          <cell r="C1686">
            <v>0</v>
          </cell>
        </row>
        <row r="1687">
          <cell r="A1687">
            <v>0</v>
          </cell>
          <cell r="B1687">
            <v>0</v>
          </cell>
          <cell r="C1687">
            <v>0</v>
          </cell>
        </row>
        <row r="1689">
          <cell r="B1689" t="str">
            <v>MANO DE OBRA</v>
          </cell>
        </row>
        <row r="1690">
          <cell r="B1690">
            <v>0</v>
          </cell>
          <cell r="C1690">
            <v>0</v>
          </cell>
        </row>
        <row r="1691">
          <cell r="A1691">
            <v>0</v>
          </cell>
          <cell r="B1691">
            <v>0</v>
          </cell>
          <cell r="C1691">
            <v>0</v>
          </cell>
        </row>
        <row r="1692">
          <cell r="A1692">
            <v>0</v>
          </cell>
          <cell r="B1692">
            <v>0</v>
          </cell>
          <cell r="C1692">
            <v>0</v>
          </cell>
        </row>
        <row r="1693">
          <cell r="A1693">
            <v>0</v>
          </cell>
          <cell r="B1693">
            <v>0</v>
          </cell>
          <cell r="C1693">
            <v>0</v>
          </cell>
        </row>
        <row r="1695">
          <cell r="B1695" t="str">
            <v>TRANSPORTE</v>
          </cell>
        </row>
        <row r="1697">
          <cell r="A1697">
            <v>0</v>
          </cell>
          <cell r="B1697">
            <v>0</v>
          </cell>
          <cell r="C1697">
            <v>0</v>
          </cell>
        </row>
        <row r="1698">
          <cell r="A1698">
            <v>0</v>
          </cell>
          <cell r="B1698">
            <v>0</v>
          </cell>
          <cell r="C1698">
            <v>0</v>
          </cell>
        </row>
        <row r="1699">
          <cell r="A1699">
            <v>0</v>
          </cell>
          <cell r="B1699">
            <v>0</v>
          </cell>
          <cell r="C1699">
            <v>0</v>
          </cell>
        </row>
        <row r="1705">
          <cell r="A1705" t="str">
            <v>CODIGO</v>
          </cell>
          <cell r="B1705" t="str">
            <v>ITEM</v>
          </cell>
          <cell r="C1705" t="str">
            <v>UNIDAD</v>
          </cell>
        </row>
        <row r="1706">
          <cell r="D1706">
            <v>0</v>
          </cell>
        </row>
        <row r="1707">
          <cell r="B1707" t="str">
            <v>CODIGO</v>
          </cell>
        </row>
        <row r="1708">
          <cell r="A1708" t="str">
            <v>CODIGO</v>
          </cell>
          <cell r="B1708" t="str">
            <v>RECURSOS</v>
          </cell>
          <cell r="C1708" t="str">
            <v>UNIDAD</v>
          </cell>
          <cell r="D1708" t="str">
            <v>CANT.</v>
          </cell>
        </row>
        <row r="1709">
          <cell r="B1709" t="str">
            <v>MATERIALES</v>
          </cell>
        </row>
        <row r="1710">
          <cell r="B1710">
            <v>0</v>
          </cell>
          <cell r="C1710">
            <v>0</v>
          </cell>
        </row>
        <row r="1711">
          <cell r="B1711">
            <v>0</v>
          </cell>
          <cell r="C1711">
            <v>0</v>
          </cell>
        </row>
        <row r="1712">
          <cell r="B1712">
            <v>0</v>
          </cell>
          <cell r="C1712">
            <v>0</v>
          </cell>
        </row>
        <row r="1713">
          <cell r="B1713">
            <v>0</v>
          </cell>
          <cell r="C1713">
            <v>0</v>
          </cell>
        </row>
        <row r="1715">
          <cell r="B1715" t="str">
            <v>EQUIPO</v>
          </cell>
        </row>
        <row r="1716">
          <cell r="B1716" t="str">
            <v>HTA MENOR (5% de M. de O.)</v>
          </cell>
        </row>
        <row r="1717">
          <cell r="A1717">
            <v>0</v>
          </cell>
          <cell r="B1717">
            <v>0</v>
          </cell>
          <cell r="C1717">
            <v>0</v>
          </cell>
        </row>
        <row r="1718">
          <cell r="A1718">
            <v>0</v>
          </cell>
          <cell r="B1718">
            <v>0</v>
          </cell>
          <cell r="C1718">
            <v>0</v>
          </cell>
        </row>
        <row r="1719">
          <cell r="A1719">
            <v>0</v>
          </cell>
          <cell r="B1719">
            <v>0</v>
          </cell>
          <cell r="C1719">
            <v>0</v>
          </cell>
        </row>
        <row r="1721">
          <cell r="B1721" t="str">
            <v>MANO DE OBRA</v>
          </cell>
        </row>
        <row r="1722">
          <cell r="B1722">
            <v>0</v>
          </cell>
          <cell r="C1722">
            <v>0</v>
          </cell>
        </row>
        <row r="1723">
          <cell r="A1723">
            <v>0</v>
          </cell>
          <cell r="B1723">
            <v>0</v>
          </cell>
          <cell r="C1723">
            <v>0</v>
          </cell>
        </row>
        <row r="1724">
          <cell r="A1724">
            <v>0</v>
          </cell>
          <cell r="B1724">
            <v>0</v>
          </cell>
          <cell r="C1724">
            <v>0</v>
          </cell>
        </row>
        <row r="1725">
          <cell r="A1725">
            <v>0</v>
          </cell>
          <cell r="B1725">
            <v>0</v>
          </cell>
          <cell r="C1725">
            <v>0</v>
          </cell>
        </row>
        <row r="1727">
          <cell r="B1727" t="str">
            <v>TRANSPORTE</v>
          </cell>
        </row>
        <row r="1729">
          <cell r="A1729">
            <v>0</v>
          </cell>
          <cell r="B1729">
            <v>0</v>
          </cell>
          <cell r="C1729">
            <v>0</v>
          </cell>
        </row>
        <row r="1730">
          <cell r="A1730">
            <v>0</v>
          </cell>
          <cell r="B1730">
            <v>0</v>
          </cell>
          <cell r="C1730">
            <v>0</v>
          </cell>
        </row>
        <row r="1731">
          <cell r="A1731">
            <v>0</v>
          </cell>
          <cell r="B1731">
            <v>0</v>
          </cell>
          <cell r="C1731">
            <v>0</v>
          </cell>
        </row>
        <row r="1736">
          <cell r="A1736" t="str">
            <v>CODIGO</v>
          </cell>
          <cell r="B1736" t="str">
            <v>ITEM</v>
          </cell>
          <cell r="C1736" t="str">
            <v>UNIDAD</v>
          </cell>
        </row>
        <row r="1737">
          <cell r="D1737">
            <v>0</v>
          </cell>
        </row>
        <row r="1738">
          <cell r="B1738" t="str">
            <v>CODIGO</v>
          </cell>
        </row>
        <row r="1739">
          <cell r="A1739" t="str">
            <v>CODIGO</v>
          </cell>
          <cell r="B1739" t="str">
            <v>RECURSOS</v>
          </cell>
          <cell r="C1739" t="str">
            <v>UNIDAD</v>
          </cell>
          <cell r="D1739" t="str">
            <v>CANT.</v>
          </cell>
        </row>
        <row r="1740">
          <cell r="B1740" t="str">
            <v>MATERIALES</v>
          </cell>
        </row>
        <row r="1741">
          <cell r="B1741">
            <v>0</v>
          </cell>
          <cell r="C1741">
            <v>0</v>
          </cell>
        </row>
        <row r="1742">
          <cell r="B1742">
            <v>0</v>
          </cell>
          <cell r="C1742">
            <v>0</v>
          </cell>
        </row>
        <row r="1743">
          <cell r="B1743">
            <v>0</v>
          </cell>
          <cell r="C1743">
            <v>0</v>
          </cell>
        </row>
        <row r="1744">
          <cell r="B1744">
            <v>0</v>
          </cell>
          <cell r="C1744">
            <v>0</v>
          </cell>
        </row>
        <row r="1746">
          <cell r="B1746" t="str">
            <v>EQUIPO</v>
          </cell>
        </row>
        <row r="1747">
          <cell r="B1747" t="str">
            <v>HTA MENOR (5% de M. de O.)</v>
          </cell>
        </row>
        <row r="1748">
          <cell r="A1748">
            <v>0</v>
          </cell>
          <cell r="B1748">
            <v>0</v>
          </cell>
          <cell r="C1748">
            <v>0</v>
          </cell>
        </row>
        <row r="1749">
          <cell r="A1749">
            <v>0</v>
          </cell>
          <cell r="B1749">
            <v>0</v>
          </cell>
          <cell r="C1749">
            <v>0</v>
          </cell>
        </row>
        <row r="1750">
          <cell r="A1750">
            <v>0</v>
          </cell>
          <cell r="B1750">
            <v>0</v>
          </cell>
          <cell r="C1750">
            <v>0</v>
          </cell>
        </row>
        <row r="1752">
          <cell r="B1752" t="str">
            <v>MANO DE OBRA</v>
          </cell>
        </row>
        <row r="1753">
          <cell r="B1753">
            <v>0</v>
          </cell>
          <cell r="C1753">
            <v>0</v>
          </cell>
        </row>
        <row r="1754">
          <cell r="A1754">
            <v>0</v>
          </cell>
          <cell r="B1754">
            <v>0</v>
          </cell>
          <cell r="C1754">
            <v>0</v>
          </cell>
        </row>
        <row r="1755">
          <cell r="A1755">
            <v>0</v>
          </cell>
          <cell r="B1755">
            <v>0</v>
          </cell>
          <cell r="C1755">
            <v>0</v>
          </cell>
        </row>
        <row r="1756">
          <cell r="A1756">
            <v>0</v>
          </cell>
          <cell r="B1756">
            <v>0</v>
          </cell>
          <cell r="C1756">
            <v>0</v>
          </cell>
        </row>
        <row r="1758">
          <cell r="B1758" t="str">
            <v>TRANSPORTE</v>
          </cell>
        </row>
        <row r="1760">
          <cell r="A1760">
            <v>0</v>
          </cell>
          <cell r="B1760">
            <v>0</v>
          </cell>
          <cell r="C1760">
            <v>0</v>
          </cell>
        </row>
        <row r="1761">
          <cell r="A1761">
            <v>0</v>
          </cell>
          <cell r="B1761">
            <v>0</v>
          </cell>
          <cell r="C1761">
            <v>0</v>
          </cell>
        </row>
        <row r="1762">
          <cell r="A1762">
            <v>0</v>
          </cell>
          <cell r="B1762">
            <v>0</v>
          </cell>
          <cell r="C1762">
            <v>0</v>
          </cell>
        </row>
        <row r="1767">
          <cell r="A1767" t="str">
            <v>CODIGO</v>
          </cell>
          <cell r="B1767" t="str">
            <v>ITEM</v>
          </cell>
          <cell r="C1767" t="str">
            <v>UNIDAD</v>
          </cell>
        </row>
        <row r="1768">
          <cell r="D1768">
            <v>0</v>
          </cell>
        </row>
        <row r="1769">
          <cell r="B1769" t="str">
            <v>CODIGO</v>
          </cell>
        </row>
        <row r="1770">
          <cell r="A1770" t="str">
            <v>CODIGO</v>
          </cell>
          <cell r="B1770" t="str">
            <v>RECURSOS</v>
          </cell>
          <cell r="C1770" t="str">
            <v>UNIDAD</v>
          </cell>
          <cell r="D1770" t="str">
            <v>CANT.</v>
          </cell>
        </row>
        <row r="1771">
          <cell r="B1771" t="str">
            <v>MATERIALES</v>
          </cell>
        </row>
        <row r="1772">
          <cell r="B1772">
            <v>0</v>
          </cell>
          <cell r="C1772">
            <v>0</v>
          </cell>
        </row>
        <row r="1773">
          <cell r="B1773">
            <v>0</v>
          </cell>
          <cell r="C1773">
            <v>0</v>
          </cell>
        </row>
        <row r="1774">
          <cell r="B1774">
            <v>0</v>
          </cell>
          <cell r="C1774">
            <v>0</v>
          </cell>
        </row>
        <row r="1775">
          <cell r="B1775">
            <v>0</v>
          </cell>
          <cell r="C1775">
            <v>0</v>
          </cell>
        </row>
        <row r="1777">
          <cell r="B1777" t="str">
            <v>EQUIPO</v>
          </cell>
        </row>
        <row r="1778">
          <cell r="B1778" t="str">
            <v>HTA MENOR (5% de M. de O.)</v>
          </cell>
        </row>
        <row r="1779">
          <cell r="A1779">
            <v>0</v>
          </cell>
          <cell r="B1779">
            <v>0</v>
          </cell>
          <cell r="C1779">
            <v>0</v>
          </cell>
        </row>
        <row r="1780">
          <cell r="A1780">
            <v>0</v>
          </cell>
          <cell r="B1780">
            <v>0</v>
          </cell>
          <cell r="C1780">
            <v>0</v>
          </cell>
        </row>
        <row r="1781">
          <cell r="A1781">
            <v>0</v>
          </cell>
          <cell r="B1781">
            <v>0</v>
          </cell>
          <cell r="C1781">
            <v>0</v>
          </cell>
        </row>
        <row r="1783">
          <cell r="B1783" t="str">
            <v>MANO DE OBRA</v>
          </cell>
        </row>
        <row r="1784">
          <cell r="B1784">
            <v>0</v>
          </cell>
          <cell r="C1784">
            <v>0</v>
          </cell>
        </row>
        <row r="1785">
          <cell r="A1785">
            <v>0</v>
          </cell>
          <cell r="B1785">
            <v>0</v>
          </cell>
          <cell r="C1785">
            <v>0</v>
          </cell>
        </row>
        <row r="1786">
          <cell r="A1786">
            <v>0</v>
          </cell>
          <cell r="B1786">
            <v>0</v>
          </cell>
          <cell r="C1786">
            <v>0</v>
          </cell>
        </row>
        <row r="1787">
          <cell r="A1787">
            <v>0</v>
          </cell>
          <cell r="B1787">
            <v>0</v>
          </cell>
          <cell r="C1787">
            <v>0</v>
          </cell>
        </row>
        <row r="1789">
          <cell r="B1789" t="str">
            <v>TRANSPORTE</v>
          </cell>
        </row>
        <row r="1791">
          <cell r="A1791">
            <v>0</v>
          </cell>
          <cell r="B1791">
            <v>0</v>
          </cell>
          <cell r="C1791">
            <v>0</v>
          </cell>
        </row>
        <row r="1792">
          <cell r="A1792">
            <v>0</v>
          </cell>
          <cell r="B1792">
            <v>0</v>
          </cell>
          <cell r="C1792">
            <v>0</v>
          </cell>
        </row>
        <row r="1793">
          <cell r="A1793">
            <v>0</v>
          </cell>
          <cell r="B1793">
            <v>0</v>
          </cell>
          <cell r="C1793">
            <v>0</v>
          </cell>
        </row>
        <row r="1798">
          <cell r="A1798" t="str">
            <v>CODIGO</v>
          </cell>
          <cell r="B1798" t="str">
            <v>ITEM</v>
          </cell>
          <cell r="C1798" t="str">
            <v>UNIDAD</v>
          </cell>
        </row>
        <row r="1799">
          <cell r="D1799">
            <v>0</v>
          </cell>
        </row>
        <row r="1800">
          <cell r="B1800" t="str">
            <v>CODIGO</v>
          </cell>
        </row>
        <row r="1801">
          <cell r="A1801" t="str">
            <v>CODIGO</v>
          </cell>
          <cell r="B1801" t="str">
            <v>RECURSOS</v>
          </cell>
          <cell r="C1801" t="str">
            <v>UNIDAD</v>
          </cell>
          <cell r="D1801" t="str">
            <v>CANT.</v>
          </cell>
        </row>
        <row r="1802">
          <cell r="B1802" t="str">
            <v>MATERIALES</v>
          </cell>
        </row>
        <row r="1803">
          <cell r="B1803">
            <v>0</v>
          </cell>
          <cell r="C1803">
            <v>0</v>
          </cell>
        </row>
        <row r="1804">
          <cell r="B1804">
            <v>0</v>
          </cell>
          <cell r="C1804">
            <v>0</v>
          </cell>
        </row>
        <row r="1805">
          <cell r="B1805">
            <v>0</v>
          </cell>
          <cell r="C1805">
            <v>0</v>
          </cell>
        </row>
        <row r="1806">
          <cell r="B1806">
            <v>0</v>
          </cell>
          <cell r="C1806">
            <v>0</v>
          </cell>
        </row>
        <row r="1808">
          <cell r="B1808" t="str">
            <v>EQUIPO</v>
          </cell>
        </row>
        <row r="1809">
          <cell r="B1809" t="str">
            <v>HTA MENOR (5% de M. de O.)</v>
          </cell>
        </row>
        <row r="1810">
          <cell r="A1810">
            <v>0</v>
          </cell>
          <cell r="B1810">
            <v>0</v>
          </cell>
          <cell r="C1810">
            <v>0</v>
          </cell>
        </row>
        <row r="1811">
          <cell r="A1811">
            <v>0</v>
          </cell>
          <cell r="B1811">
            <v>0</v>
          </cell>
          <cell r="C1811">
            <v>0</v>
          </cell>
        </row>
        <row r="1812">
          <cell r="A1812">
            <v>0</v>
          </cell>
          <cell r="B1812">
            <v>0</v>
          </cell>
          <cell r="C1812">
            <v>0</v>
          </cell>
        </row>
        <row r="1814">
          <cell r="B1814" t="str">
            <v>MANO DE OBRA</v>
          </cell>
        </row>
        <row r="1815">
          <cell r="B1815">
            <v>0</v>
          </cell>
          <cell r="C1815">
            <v>0</v>
          </cell>
        </row>
        <row r="1816">
          <cell r="A1816">
            <v>0</v>
          </cell>
          <cell r="B1816">
            <v>0</v>
          </cell>
          <cell r="C1816">
            <v>0</v>
          </cell>
        </row>
        <row r="1817">
          <cell r="A1817">
            <v>0</v>
          </cell>
          <cell r="B1817">
            <v>0</v>
          </cell>
          <cell r="C1817">
            <v>0</v>
          </cell>
        </row>
        <row r="1818">
          <cell r="A1818">
            <v>0</v>
          </cell>
          <cell r="B1818">
            <v>0</v>
          </cell>
          <cell r="C1818">
            <v>0</v>
          </cell>
        </row>
        <row r="1820">
          <cell r="B1820" t="str">
            <v>TRANSPORTE</v>
          </cell>
        </row>
        <row r="1822">
          <cell r="A1822">
            <v>0</v>
          </cell>
          <cell r="B1822">
            <v>0</v>
          </cell>
          <cell r="C1822">
            <v>0</v>
          </cell>
        </row>
        <row r="1823">
          <cell r="A1823">
            <v>0</v>
          </cell>
          <cell r="B1823">
            <v>0</v>
          </cell>
          <cell r="C1823">
            <v>0</v>
          </cell>
        </row>
        <row r="1824">
          <cell r="A1824">
            <v>0</v>
          </cell>
          <cell r="B1824">
            <v>0</v>
          </cell>
          <cell r="C1824">
            <v>0</v>
          </cell>
        </row>
        <row r="1829">
          <cell r="A1829" t="str">
            <v>CODIGO</v>
          </cell>
          <cell r="B1829" t="str">
            <v>ITEM</v>
          </cell>
          <cell r="C1829" t="str">
            <v>UNIDAD</v>
          </cell>
        </row>
        <row r="1830">
          <cell r="D1830">
            <v>0</v>
          </cell>
        </row>
        <row r="1831">
          <cell r="B1831" t="str">
            <v>CODIGO</v>
          </cell>
        </row>
        <row r="1832">
          <cell r="A1832" t="str">
            <v>CODIGO</v>
          </cell>
          <cell r="B1832" t="str">
            <v>RECURSOS</v>
          </cell>
          <cell r="C1832" t="str">
            <v>UNIDAD</v>
          </cell>
          <cell r="D1832" t="str">
            <v>CANT.</v>
          </cell>
        </row>
        <row r="1833">
          <cell r="B1833" t="str">
            <v>MATERIALES</v>
          </cell>
        </row>
        <row r="1834">
          <cell r="B1834">
            <v>0</v>
          </cell>
          <cell r="C1834">
            <v>0</v>
          </cell>
        </row>
        <row r="1835">
          <cell r="B1835">
            <v>0</v>
          </cell>
          <cell r="C1835">
            <v>0</v>
          </cell>
        </row>
        <row r="1836">
          <cell r="B1836">
            <v>0</v>
          </cell>
          <cell r="C1836">
            <v>0</v>
          </cell>
        </row>
        <row r="1837">
          <cell r="B1837">
            <v>0</v>
          </cell>
          <cell r="C1837">
            <v>0</v>
          </cell>
        </row>
        <row r="1839">
          <cell r="B1839" t="str">
            <v>EQUIPO</v>
          </cell>
        </row>
        <row r="1840">
          <cell r="B1840" t="str">
            <v>HTA MENOR (5% de M. de O.)</v>
          </cell>
        </row>
        <row r="1841">
          <cell r="A1841">
            <v>0</v>
          </cell>
          <cell r="B1841">
            <v>0</v>
          </cell>
          <cell r="C1841">
            <v>0</v>
          </cell>
        </row>
        <row r="1842">
          <cell r="A1842">
            <v>0</v>
          </cell>
          <cell r="B1842">
            <v>0</v>
          </cell>
          <cell r="C1842">
            <v>0</v>
          </cell>
        </row>
        <row r="1843">
          <cell r="A1843">
            <v>0</v>
          </cell>
          <cell r="B1843">
            <v>0</v>
          </cell>
          <cell r="C1843">
            <v>0</v>
          </cell>
        </row>
        <row r="1845">
          <cell r="B1845" t="str">
            <v>MANO DE OBRA</v>
          </cell>
        </row>
        <row r="1846">
          <cell r="B1846">
            <v>0</v>
          </cell>
          <cell r="C1846">
            <v>0</v>
          </cell>
        </row>
        <row r="1847">
          <cell r="A1847">
            <v>0</v>
          </cell>
          <cell r="B1847">
            <v>0</v>
          </cell>
          <cell r="C1847">
            <v>0</v>
          </cell>
        </row>
        <row r="1848">
          <cell r="A1848">
            <v>0</v>
          </cell>
          <cell r="B1848">
            <v>0</v>
          </cell>
          <cell r="C1848">
            <v>0</v>
          </cell>
        </row>
        <row r="1849">
          <cell r="A1849">
            <v>0</v>
          </cell>
          <cell r="B1849">
            <v>0</v>
          </cell>
          <cell r="C1849">
            <v>0</v>
          </cell>
        </row>
        <row r="1851">
          <cell r="B1851" t="str">
            <v>TRANSPORTE</v>
          </cell>
        </row>
        <row r="1853">
          <cell r="A1853">
            <v>0</v>
          </cell>
          <cell r="B1853">
            <v>0</v>
          </cell>
          <cell r="C1853">
            <v>0</v>
          </cell>
        </row>
        <row r="1854">
          <cell r="A1854">
            <v>0</v>
          </cell>
          <cell r="B1854">
            <v>0</v>
          </cell>
          <cell r="C1854">
            <v>0</v>
          </cell>
        </row>
        <row r="1855">
          <cell r="A1855">
            <v>0</v>
          </cell>
          <cell r="B1855">
            <v>0</v>
          </cell>
          <cell r="C1855">
            <v>0</v>
          </cell>
        </row>
        <row r="1860">
          <cell r="A1860" t="str">
            <v>CODIGO</v>
          </cell>
          <cell r="B1860" t="str">
            <v>ITEM</v>
          </cell>
          <cell r="C1860" t="str">
            <v>UNIDAD</v>
          </cell>
        </row>
        <row r="1861">
          <cell r="D1861">
            <v>0</v>
          </cell>
        </row>
        <row r="1862">
          <cell r="B1862" t="str">
            <v>CODIGO</v>
          </cell>
        </row>
        <row r="1863">
          <cell r="A1863" t="str">
            <v>CODIGO</v>
          </cell>
          <cell r="B1863" t="str">
            <v>RECURSOS</v>
          </cell>
          <cell r="C1863" t="str">
            <v>UNIDAD</v>
          </cell>
          <cell r="D1863" t="str">
            <v>CANT.</v>
          </cell>
        </row>
        <row r="1864">
          <cell r="B1864" t="str">
            <v>MATERIALES</v>
          </cell>
        </row>
        <row r="1865">
          <cell r="B1865">
            <v>0</v>
          </cell>
          <cell r="C1865">
            <v>0</v>
          </cell>
        </row>
        <row r="1866">
          <cell r="B1866">
            <v>0</v>
          </cell>
          <cell r="C1866">
            <v>0</v>
          </cell>
        </row>
        <row r="1867">
          <cell r="B1867">
            <v>0</v>
          </cell>
          <cell r="C1867">
            <v>0</v>
          </cell>
        </row>
        <row r="1868">
          <cell r="B1868">
            <v>0</v>
          </cell>
          <cell r="C1868">
            <v>0</v>
          </cell>
        </row>
        <row r="1870">
          <cell r="B1870" t="str">
            <v>EQUIPO</v>
          </cell>
        </row>
        <row r="1871">
          <cell r="B1871" t="str">
            <v>HTA MENOR (5% de M. de O.)</v>
          </cell>
        </row>
        <row r="1872">
          <cell r="A1872">
            <v>0</v>
          </cell>
          <cell r="B1872">
            <v>0</v>
          </cell>
          <cell r="C1872">
            <v>0</v>
          </cell>
        </row>
        <row r="1873">
          <cell r="A1873">
            <v>0</v>
          </cell>
          <cell r="B1873">
            <v>0</v>
          </cell>
          <cell r="C1873">
            <v>0</v>
          </cell>
        </row>
        <row r="1874">
          <cell r="A1874">
            <v>0</v>
          </cell>
          <cell r="B1874">
            <v>0</v>
          </cell>
          <cell r="C1874">
            <v>0</v>
          </cell>
        </row>
        <row r="1876">
          <cell r="B1876" t="str">
            <v>MANO DE OBRA</v>
          </cell>
        </row>
        <row r="1877">
          <cell r="B1877">
            <v>0</v>
          </cell>
          <cell r="C1877">
            <v>0</v>
          </cell>
        </row>
        <row r="1878">
          <cell r="A1878">
            <v>0</v>
          </cell>
          <cell r="B1878">
            <v>0</v>
          </cell>
          <cell r="C1878">
            <v>0</v>
          </cell>
        </row>
        <row r="1879">
          <cell r="A1879">
            <v>0</v>
          </cell>
          <cell r="B1879">
            <v>0</v>
          </cell>
          <cell r="C1879">
            <v>0</v>
          </cell>
        </row>
        <row r="1880">
          <cell r="A1880">
            <v>0</v>
          </cell>
          <cell r="B1880">
            <v>0</v>
          </cell>
          <cell r="C1880">
            <v>0</v>
          </cell>
        </row>
        <row r="1882">
          <cell r="B1882" t="str">
            <v>TRANSPORTE</v>
          </cell>
        </row>
        <row r="1884">
          <cell r="A1884">
            <v>0</v>
          </cell>
          <cell r="B1884">
            <v>0</v>
          </cell>
          <cell r="C1884">
            <v>0</v>
          </cell>
        </row>
        <row r="1885">
          <cell r="A1885">
            <v>0</v>
          </cell>
          <cell r="B1885">
            <v>0</v>
          </cell>
          <cell r="C1885">
            <v>0</v>
          </cell>
        </row>
        <row r="1886">
          <cell r="A1886">
            <v>0</v>
          </cell>
          <cell r="B1886">
            <v>0</v>
          </cell>
          <cell r="C1886">
            <v>0</v>
          </cell>
        </row>
        <row r="1891">
          <cell r="A1891" t="str">
            <v>CODIGO</v>
          </cell>
          <cell r="B1891" t="str">
            <v>ITEM</v>
          </cell>
          <cell r="C1891" t="str">
            <v>UNIDAD</v>
          </cell>
        </row>
        <row r="1892">
          <cell r="D1892">
            <v>0</v>
          </cell>
        </row>
        <row r="1893">
          <cell r="B1893" t="str">
            <v>CODIGO</v>
          </cell>
        </row>
        <row r="1894">
          <cell r="A1894" t="str">
            <v>CODIGO</v>
          </cell>
          <cell r="B1894" t="str">
            <v>RECURSOS</v>
          </cell>
          <cell r="C1894" t="str">
            <v>UNIDAD</v>
          </cell>
          <cell r="D1894" t="str">
            <v>CANT.</v>
          </cell>
        </row>
        <row r="1895">
          <cell r="B1895" t="str">
            <v>MATERIALES</v>
          </cell>
        </row>
        <row r="1896">
          <cell r="B1896">
            <v>0</v>
          </cell>
          <cell r="C1896">
            <v>0</v>
          </cell>
        </row>
        <row r="1897">
          <cell r="B1897">
            <v>0</v>
          </cell>
          <cell r="C1897">
            <v>0</v>
          </cell>
        </row>
        <row r="1898">
          <cell r="B1898">
            <v>0</v>
          </cell>
          <cell r="C1898">
            <v>0</v>
          </cell>
        </row>
        <row r="1899">
          <cell r="B1899">
            <v>0</v>
          </cell>
          <cell r="C1899">
            <v>0</v>
          </cell>
        </row>
        <row r="1901">
          <cell r="B1901" t="str">
            <v>EQUIPO</v>
          </cell>
        </row>
        <row r="1902">
          <cell r="B1902" t="str">
            <v>HTA MENOR (5% de M. de O.)</v>
          </cell>
        </row>
        <row r="1903">
          <cell r="A1903">
            <v>0</v>
          </cell>
          <cell r="B1903">
            <v>0</v>
          </cell>
          <cell r="C1903">
            <v>0</v>
          </cell>
        </row>
        <row r="1904">
          <cell r="A1904">
            <v>0</v>
          </cell>
          <cell r="B1904">
            <v>0</v>
          </cell>
          <cell r="C1904">
            <v>0</v>
          </cell>
        </row>
        <row r="1905">
          <cell r="A1905">
            <v>0</v>
          </cell>
          <cell r="B1905">
            <v>0</v>
          </cell>
          <cell r="C1905">
            <v>0</v>
          </cell>
        </row>
        <row r="1907">
          <cell r="B1907" t="str">
            <v>MANO DE OBRA</v>
          </cell>
        </row>
        <row r="1908">
          <cell r="B1908">
            <v>0</v>
          </cell>
          <cell r="C1908">
            <v>0</v>
          </cell>
        </row>
        <row r="1909">
          <cell r="A1909">
            <v>0</v>
          </cell>
          <cell r="B1909">
            <v>0</v>
          </cell>
          <cell r="C1909">
            <v>0</v>
          </cell>
        </row>
        <row r="1910">
          <cell r="A1910">
            <v>0</v>
          </cell>
          <cell r="B1910">
            <v>0</v>
          </cell>
          <cell r="C1910">
            <v>0</v>
          </cell>
        </row>
        <row r="1911">
          <cell r="A1911">
            <v>0</v>
          </cell>
          <cell r="B1911">
            <v>0</v>
          </cell>
          <cell r="C1911">
            <v>0</v>
          </cell>
        </row>
        <row r="1913">
          <cell r="B1913" t="str">
            <v>TRANSPORTE</v>
          </cell>
        </row>
        <row r="1915">
          <cell r="A1915">
            <v>0</v>
          </cell>
          <cell r="B1915">
            <v>0</v>
          </cell>
          <cell r="C1915">
            <v>0</v>
          </cell>
        </row>
        <row r="1916">
          <cell r="A1916">
            <v>0</v>
          </cell>
          <cell r="B1916">
            <v>0</v>
          </cell>
          <cell r="C1916">
            <v>0</v>
          </cell>
        </row>
        <row r="1917">
          <cell r="A1917">
            <v>0</v>
          </cell>
          <cell r="B1917">
            <v>0</v>
          </cell>
          <cell r="C1917">
            <v>0</v>
          </cell>
        </row>
        <row r="1922">
          <cell r="A1922" t="str">
            <v>CODIGO</v>
          </cell>
          <cell r="B1922" t="str">
            <v>ITEM</v>
          </cell>
          <cell r="C1922" t="str">
            <v>UNIDAD</v>
          </cell>
        </row>
        <row r="1923">
          <cell r="D1923">
            <v>0</v>
          </cell>
        </row>
        <row r="1924">
          <cell r="B1924" t="str">
            <v>CODIGO</v>
          </cell>
        </row>
        <row r="1925">
          <cell r="A1925" t="str">
            <v>CODIGO</v>
          </cell>
          <cell r="B1925" t="str">
            <v>RECURSOS</v>
          </cell>
          <cell r="C1925" t="str">
            <v>UNIDAD</v>
          </cell>
          <cell r="D1925" t="str">
            <v>CANT.</v>
          </cell>
        </row>
        <row r="1926">
          <cell r="B1926" t="str">
            <v>MATERIALES</v>
          </cell>
        </row>
        <row r="1927">
          <cell r="B1927">
            <v>0</v>
          </cell>
          <cell r="C1927">
            <v>0</v>
          </cell>
        </row>
        <row r="1928">
          <cell r="B1928">
            <v>0</v>
          </cell>
          <cell r="C1928">
            <v>0</v>
          </cell>
        </row>
        <row r="1929">
          <cell r="B1929">
            <v>0</v>
          </cell>
          <cell r="C1929">
            <v>0</v>
          </cell>
        </row>
        <row r="1930">
          <cell r="B1930">
            <v>0</v>
          </cell>
          <cell r="C1930">
            <v>0</v>
          </cell>
        </row>
        <row r="1932">
          <cell r="B1932" t="str">
            <v>EQUIPO</v>
          </cell>
        </row>
        <row r="1933">
          <cell r="B1933" t="str">
            <v>HTA MENOR (5% de M. de O.)</v>
          </cell>
        </row>
        <row r="1934">
          <cell r="A1934">
            <v>0</v>
          </cell>
          <cell r="B1934">
            <v>0</v>
          </cell>
          <cell r="C1934">
            <v>0</v>
          </cell>
        </row>
        <row r="1935">
          <cell r="A1935">
            <v>0</v>
          </cell>
          <cell r="B1935">
            <v>0</v>
          </cell>
          <cell r="C1935">
            <v>0</v>
          </cell>
        </row>
        <row r="1936">
          <cell r="A1936">
            <v>0</v>
          </cell>
          <cell r="B1936">
            <v>0</v>
          </cell>
          <cell r="C1936">
            <v>0</v>
          </cell>
        </row>
        <row r="1938">
          <cell r="B1938" t="str">
            <v>MANO DE OBRA</v>
          </cell>
        </row>
        <row r="1939">
          <cell r="B1939">
            <v>0</v>
          </cell>
          <cell r="C1939">
            <v>0</v>
          </cell>
        </row>
        <row r="1940">
          <cell r="A1940">
            <v>0</v>
          </cell>
          <cell r="B1940">
            <v>0</v>
          </cell>
          <cell r="C1940">
            <v>0</v>
          </cell>
        </row>
        <row r="1941">
          <cell r="A1941">
            <v>0</v>
          </cell>
          <cell r="B1941">
            <v>0</v>
          </cell>
          <cell r="C1941">
            <v>0</v>
          </cell>
        </row>
        <row r="1942">
          <cell r="A1942">
            <v>0</v>
          </cell>
          <cell r="B1942">
            <v>0</v>
          </cell>
          <cell r="C1942">
            <v>0</v>
          </cell>
        </row>
        <row r="1944">
          <cell r="B1944" t="str">
            <v>TRANSPORTE</v>
          </cell>
        </row>
        <row r="1946">
          <cell r="A1946">
            <v>0</v>
          </cell>
          <cell r="B1946">
            <v>0</v>
          </cell>
          <cell r="C1946">
            <v>0</v>
          </cell>
        </row>
        <row r="1947">
          <cell r="A1947">
            <v>0</v>
          </cell>
          <cell r="B1947">
            <v>0</v>
          </cell>
          <cell r="C1947">
            <v>0</v>
          </cell>
        </row>
        <row r="1948">
          <cell r="A1948">
            <v>0</v>
          </cell>
          <cell r="B1948">
            <v>0</v>
          </cell>
          <cell r="C1948">
            <v>0</v>
          </cell>
        </row>
        <row r="1953">
          <cell r="A1953" t="str">
            <v>CODIGO</v>
          </cell>
          <cell r="B1953" t="str">
            <v>ITEM</v>
          </cell>
          <cell r="C1953" t="str">
            <v>UNIDAD</v>
          </cell>
        </row>
        <row r="1954">
          <cell r="D1954">
            <v>0</v>
          </cell>
        </row>
        <row r="1955">
          <cell r="B1955" t="str">
            <v>CODIGO</v>
          </cell>
        </row>
        <row r="1956">
          <cell r="A1956" t="str">
            <v>CODIGO</v>
          </cell>
          <cell r="B1956" t="str">
            <v>RECURSOS</v>
          </cell>
          <cell r="C1956" t="str">
            <v>UNIDAD</v>
          </cell>
          <cell r="D1956" t="str">
            <v>CANT.</v>
          </cell>
        </row>
        <row r="1957">
          <cell r="B1957" t="str">
            <v>MATERIALES</v>
          </cell>
        </row>
        <row r="1958">
          <cell r="B1958">
            <v>0</v>
          </cell>
          <cell r="C1958">
            <v>0</v>
          </cell>
        </row>
        <row r="1959">
          <cell r="B1959">
            <v>0</v>
          </cell>
          <cell r="C1959">
            <v>0</v>
          </cell>
        </row>
        <row r="1960">
          <cell r="B1960">
            <v>0</v>
          </cell>
          <cell r="C1960">
            <v>0</v>
          </cell>
        </row>
        <row r="1961">
          <cell r="B1961">
            <v>0</v>
          </cell>
          <cell r="C1961">
            <v>0</v>
          </cell>
        </row>
        <row r="1963">
          <cell r="B1963" t="str">
            <v>EQUIPO</v>
          </cell>
        </row>
        <row r="1964">
          <cell r="B1964" t="str">
            <v>HTA MENOR (5% de M. de O.)</v>
          </cell>
        </row>
        <row r="1965">
          <cell r="A1965">
            <v>0</v>
          </cell>
          <cell r="B1965">
            <v>0</v>
          </cell>
          <cell r="C1965">
            <v>0</v>
          </cell>
        </row>
        <row r="1966">
          <cell r="A1966">
            <v>0</v>
          </cell>
          <cell r="B1966">
            <v>0</v>
          </cell>
          <cell r="C1966">
            <v>0</v>
          </cell>
        </row>
        <row r="1967">
          <cell r="A1967">
            <v>0</v>
          </cell>
          <cell r="B1967">
            <v>0</v>
          </cell>
          <cell r="C1967">
            <v>0</v>
          </cell>
        </row>
        <row r="1969">
          <cell r="B1969" t="str">
            <v>MANO DE OBRA</v>
          </cell>
        </row>
        <row r="1970">
          <cell r="B1970">
            <v>0</v>
          </cell>
          <cell r="C1970">
            <v>0</v>
          </cell>
        </row>
        <row r="1971">
          <cell r="A1971">
            <v>0</v>
          </cell>
          <cell r="B1971">
            <v>0</v>
          </cell>
          <cell r="C1971">
            <v>0</v>
          </cell>
        </row>
        <row r="1972">
          <cell r="A1972">
            <v>0</v>
          </cell>
          <cell r="B1972">
            <v>0</v>
          </cell>
          <cell r="C1972">
            <v>0</v>
          </cell>
        </row>
        <row r="1973">
          <cell r="A1973">
            <v>0</v>
          </cell>
          <cell r="B1973">
            <v>0</v>
          </cell>
          <cell r="C1973">
            <v>0</v>
          </cell>
        </row>
        <row r="1975">
          <cell r="B1975" t="str">
            <v>TRANSPORTE</v>
          </cell>
        </row>
        <row r="1977">
          <cell r="A1977">
            <v>0</v>
          </cell>
          <cell r="B1977">
            <v>0</v>
          </cell>
          <cell r="C1977">
            <v>0</v>
          </cell>
        </row>
        <row r="1978">
          <cell r="A1978">
            <v>0</v>
          </cell>
          <cell r="B1978">
            <v>0</v>
          </cell>
          <cell r="C1978">
            <v>0</v>
          </cell>
        </row>
        <row r="1979">
          <cell r="A1979">
            <v>0</v>
          </cell>
          <cell r="B1979">
            <v>0</v>
          </cell>
          <cell r="C1979">
            <v>0</v>
          </cell>
        </row>
        <row r="1984">
          <cell r="A1984" t="str">
            <v>CODIGO</v>
          </cell>
          <cell r="B1984" t="str">
            <v>ITEM</v>
          </cell>
          <cell r="C1984" t="str">
            <v>UNIDAD</v>
          </cell>
        </row>
        <row r="1985">
          <cell r="D1985">
            <v>0</v>
          </cell>
        </row>
        <row r="1986">
          <cell r="B1986" t="str">
            <v>CODIGO</v>
          </cell>
        </row>
        <row r="1987">
          <cell r="A1987" t="str">
            <v>CODIGO</v>
          </cell>
          <cell r="B1987" t="str">
            <v>RECURSOS</v>
          </cell>
          <cell r="C1987" t="str">
            <v>UNIDAD</v>
          </cell>
          <cell r="D1987" t="str">
            <v>CANT.</v>
          </cell>
        </row>
        <row r="1988">
          <cell r="B1988" t="str">
            <v>MATERIALES</v>
          </cell>
        </row>
        <row r="1989">
          <cell r="B1989">
            <v>0</v>
          </cell>
          <cell r="C1989">
            <v>0</v>
          </cell>
        </row>
        <row r="1990">
          <cell r="B1990">
            <v>0</v>
          </cell>
          <cell r="C1990">
            <v>0</v>
          </cell>
        </row>
        <row r="1991">
          <cell r="B1991">
            <v>0</v>
          </cell>
          <cell r="C1991">
            <v>0</v>
          </cell>
        </row>
        <row r="1992">
          <cell r="B1992">
            <v>0</v>
          </cell>
          <cell r="C1992">
            <v>0</v>
          </cell>
        </row>
        <row r="1994">
          <cell r="B1994" t="str">
            <v>EQUIPO</v>
          </cell>
        </row>
        <row r="1995">
          <cell r="B1995" t="str">
            <v>HTA MENOR (5% de M. de O.)</v>
          </cell>
        </row>
        <row r="1996">
          <cell r="A1996">
            <v>0</v>
          </cell>
          <cell r="B1996">
            <v>0</v>
          </cell>
          <cell r="C1996">
            <v>0</v>
          </cell>
        </row>
        <row r="1997">
          <cell r="A1997">
            <v>0</v>
          </cell>
          <cell r="B1997">
            <v>0</v>
          </cell>
          <cell r="C1997">
            <v>0</v>
          </cell>
        </row>
        <row r="1998">
          <cell r="A1998">
            <v>0</v>
          </cell>
          <cell r="B1998">
            <v>0</v>
          </cell>
          <cell r="C1998">
            <v>0</v>
          </cell>
        </row>
        <row r="2000">
          <cell r="B2000" t="str">
            <v>MANO DE OBRA</v>
          </cell>
        </row>
        <row r="2001">
          <cell r="B2001">
            <v>0</v>
          </cell>
          <cell r="C2001">
            <v>0</v>
          </cell>
        </row>
        <row r="2002">
          <cell r="A2002">
            <v>0</v>
          </cell>
          <cell r="B2002">
            <v>0</v>
          </cell>
          <cell r="C2002">
            <v>0</v>
          </cell>
        </row>
        <row r="2003">
          <cell r="A2003">
            <v>0</v>
          </cell>
          <cell r="B2003">
            <v>0</v>
          </cell>
          <cell r="C2003">
            <v>0</v>
          </cell>
        </row>
        <row r="2004">
          <cell r="A2004">
            <v>0</v>
          </cell>
          <cell r="B2004">
            <v>0</v>
          </cell>
          <cell r="C2004">
            <v>0</v>
          </cell>
        </row>
        <row r="2006">
          <cell r="B2006" t="str">
            <v>TRANSPORTE</v>
          </cell>
        </row>
        <row r="2008">
          <cell r="A2008">
            <v>0</v>
          </cell>
          <cell r="B2008">
            <v>0</v>
          </cell>
          <cell r="C2008">
            <v>0</v>
          </cell>
        </row>
        <row r="2009">
          <cell r="A2009">
            <v>0</v>
          </cell>
          <cell r="B2009">
            <v>0</v>
          </cell>
          <cell r="C2009">
            <v>0</v>
          </cell>
        </row>
        <row r="2010">
          <cell r="A2010">
            <v>0</v>
          </cell>
          <cell r="B2010">
            <v>0</v>
          </cell>
          <cell r="C2010">
            <v>0</v>
          </cell>
        </row>
        <row r="2015">
          <cell r="A2015" t="str">
            <v>CODIGO</v>
          </cell>
          <cell r="B2015" t="str">
            <v>ITEM</v>
          </cell>
          <cell r="C2015" t="str">
            <v>UNIDAD</v>
          </cell>
        </row>
        <row r="2016">
          <cell r="D2016">
            <v>0</v>
          </cell>
        </row>
        <row r="2017">
          <cell r="B2017" t="str">
            <v>CODIGO</v>
          </cell>
        </row>
        <row r="2018">
          <cell r="A2018" t="str">
            <v>CODIGO</v>
          </cell>
          <cell r="B2018" t="str">
            <v>RECURSOS</v>
          </cell>
          <cell r="C2018" t="str">
            <v>UNIDAD</v>
          </cell>
          <cell r="D2018" t="str">
            <v>CANT.</v>
          </cell>
        </row>
        <row r="2019">
          <cell r="B2019" t="str">
            <v>MATERIALES</v>
          </cell>
        </row>
        <row r="2020">
          <cell r="B2020">
            <v>0</v>
          </cell>
          <cell r="C2020">
            <v>0</v>
          </cell>
        </row>
        <row r="2021">
          <cell r="B2021">
            <v>0</v>
          </cell>
          <cell r="C2021">
            <v>0</v>
          </cell>
        </row>
        <row r="2022">
          <cell r="B2022">
            <v>0</v>
          </cell>
          <cell r="C2022">
            <v>0</v>
          </cell>
        </row>
        <row r="2023">
          <cell r="B2023">
            <v>0</v>
          </cell>
          <cell r="C2023">
            <v>0</v>
          </cell>
        </row>
        <row r="2025">
          <cell r="B2025" t="str">
            <v>EQUIPO</v>
          </cell>
        </row>
        <row r="2026">
          <cell r="B2026" t="str">
            <v>HTA MENOR (5% de M. de O.)</v>
          </cell>
        </row>
        <row r="2027">
          <cell r="A2027">
            <v>0</v>
          </cell>
          <cell r="B2027">
            <v>0</v>
          </cell>
          <cell r="C2027">
            <v>0</v>
          </cell>
        </row>
        <row r="2028">
          <cell r="A2028">
            <v>0</v>
          </cell>
          <cell r="B2028">
            <v>0</v>
          </cell>
          <cell r="C2028">
            <v>0</v>
          </cell>
        </row>
        <row r="2029">
          <cell r="A2029">
            <v>0</v>
          </cell>
          <cell r="B2029">
            <v>0</v>
          </cell>
          <cell r="C2029">
            <v>0</v>
          </cell>
        </row>
        <row r="2031">
          <cell r="B2031" t="str">
            <v>MANO DE OBRA</v>
          </cell>
        </row>
        <row r="2032">
          <cell r="B2032">
            <v>0</v>
          </cell>
          <cell r="C2032">
            <v>0</v>
          </cell>
        </row>
        <row r="2033">
          <cell r="A2033">
            <v>0</v>
          </cell>
          <cell r="B2033">
            <v>0</v>
          </cell>
          <cell r="C2033">
            <v>0</v>
          </cell>
        </row>
        <row r="2034">
          <cell r="A2034">
            <v>0</v>
          </cell>
          <cell r="B2034">
            <v>0</v>
          </cell>
          <cell r="C2034">
            <v>0</v>
          </cell>
        </row>
        <row r="2035">
          <cell r="A2035">
            <v>0</v>
          </cell>
          <cell r="B2035">
            <v>0</v>
          </cell>
          <cell r="C2035">
            <v>0</v>
          </cell>
        </row>
        <row r="2037">
          <cell r="B2037" t="str">
            <v>TRANSPORTE</v>
          </cell>
        </row>
        <row r="2039">
          <cell r="A2039">
            <v>0</v>
          </cell>
          <cell r="B2039">
            <v>0</v>
          </cell>
          <cell r="C2039">
            <v>0</v>
          </cell>
        </row>
        <row r="2040">
          <cell r="A2040">
            <v>0</v>
          </cell>
          <cell r="B2040">
            <v>0</v>
          </cell>
          <cell r="C2040">
            <v>0</v>
          </cell>
        </row>
        <row r="2041">
          <cell r="A2041">
            <v>0</v>
          </cell>
          <cell r="B2041">
            <v>0</v>
          </cell>
          <cell r="C2041">
            <v>0</v>
          </cell>
        </row>
        <row r="2046">
          <cell r="A2046" t="str">
            <v>CODIGO</v>
          </cell>
          <cell r="B2046" t="str">
            <v>ITEM</v>
          </cell>
          <cell r="C2046" t="str">
            <v>UNIDAD</v>
          </cell>
        </row>
        <row r="2047">
          <cell r="D2047">
            <v>0</v>
          </cell>
        </row>
        <row r="2048">
          <cell r="B2048" t="str">
            <v>CODIGO</v>
          </cell>
        </row>
        <row r="2049">
          <cell r="A2049" t="str">
            <v>CODIGO</v>
          </cell>
          <cell r="B2049" t="str">
            <v>RECURSOS</v>
          </cell>
          <cell r="C2049" t="str">
            <v>UNIDAD</v>
          </cell>
          <cell r="D2049" t="str">
            <v>CANT.</v>
          </cell>
        </row>
        <row r="2050">
          <cell r="B2050" t="str">
            <v>MATERIALES</v>
          </cell>
        </row>
        <row r="2051">
          <cell r="B2051">
            <v>0</v>
          </cell>
          <cell r="C2051">
            <v>0</v>
          </cell>
        </row>
        <row r="2052">
          <cell r="B2052">
            <v>0</v>
          </cell>
          <cell r="C2052">
            <v>0</v>
          </cell>
        </row>
        <row r="2053">
          <cell r="B2053">
            <v>0</v>
          </cell>
          <cell r="C2053">
            <v>0</v>
          </cell>
        </row>
        <row r="2054">
          <cell r="B2054">
            <v>0</v>
          </cell>
          <cell r="C2054">
            <v>0</v>
          </cell>
        </row>
        <row r="2056">
          <cell r="B2056" t="str">
            <v>EQUIPO</v>
          </cell>
        </row>
        <row r="2057">
          <cell r="B2057" t="str">
            <v>HTA MENOR (5% de M. de O.)</v>
          </cell>
        </row>
        <row r="2058">
          <cell r="A2058">
            <v>0</v>
          </cell>
          <cell r="B2058">
            <v>0</v>
          </cell>
          <cell r="C2058">
            <v>0</v>
          </cell>
        </row>
        <row r="2059">
          <cell r="A2059">
            <v>0</v>
          </cell>
          <cell r="B2059">
            <v>0</v>
          </cell>
          <cell r="C2059">
            <v>0</v>
          </cell>
        </row>
        <row r="2060">
          <cell r="A2060">
            <v>0</v>
          </cell>
          <cell r="B2060">
            <v>0</v>
          </cell>
          <cell r="C2060">
            <v>0</v>
          </cell>
        </row>
        <row r="2062">
          <cell r="B2062" t="str">
            <v>MANO DE OBRA</v>
          </cell>
        </row>
        <row r="2063">
          <cell r="B2063">
            <v>0</v>
          </cell>
          <cell r="C2063">
            <v>0</v>
          </cell>
        </row>
        <row r="2064">
          <cell r="A2064">
            <v>0</v>
          </cell>
          <cell r="B2064">
            <v>0</v>
          </cell>
          <cell r="C2064">
            <v>0</v>
          </cell>
        </row>
        <row r="2065">
          <cell r="A2065">
            <v>0</v>
          </cell>
          <cell r="B2065">
            <v>0</v>
          </cell>
          <cell r="C2065">
            <v>0</v>
          </cell>
        </row>
        <row r="2066">
          <cell r="A2066">
            <v>0</v>
          </cell>
          <cell r="B2066">
            <v>0</v>
          </cell>
          <cell r="C2066">
            <v>0</v>
          </cell>
        </row>
        <row r="2068">
          <cell r="B2068" t="str">
            <v>TRANSPORTE</v>
          </cell>
        </row>
        <row r="2070">
          <cell r="A2070">
            <v>0</v>
          </cell>
          <cell r="B2070">
            <v>0</v>
          </cell>
          <cell r="C2070">
            <v>0</v>
          </cell>
        </row>
        <row r="2071">
          <cell r="A2071">
            <v>0</v>
          </cell>
          <cell r="B2071">
            <v>0</v>
          </cell>
          <cell r="C2071">
            <v>0</v>
          </cell>
        </row>
        <row r="2072">
          <cell r="A2072">
            <v>0</v>
          </cell>
          <cell r="B2072">
            <v>0</v>
          </cell>
          <cell r="C2072">
            <v>0</v>
          </cell>
        </row>
        <row r="2078">
          <cell r="A2078" t="str">
            <v>CODIGO</v>
          </cell>
          <cell r="B2078" t="str">
            <v>ITEM</v>
          </cell>
          <cell r="C2078" t="str">
            <v>UNIDAD</v>
          </cell>
        </row>
        <row r="2079">
          <cell r="D2079">
            <v>0</v>
          </cell>
        </row>
        <row r="2080">
          <cell r="B2080" t="str">
            <v>CODIGO</v>
          </cell>
        </row>
        <row r="2081">
          <cell r="A2081" t="str">
            <v>CODIGO</v>
          </cell>
          <cell r="B2081" t="str">
            <v>RECURSOS</v>
          </cell>
          <cell r="C2081" t="str">
            <v>UNIDAD</v>
          </cell>
          <cell r="D2081" t="str">
            <v>CANT.</v>
          </cell>
        </row>
        <row r="2082">
          <cell r="B2082" t="str">
            <v>MATERIALES</v>
          </cell>
        </row>
        <row r="2083">
          <cell r="B2083">
            <v>0</v>
          </cell>
          <cell r="C2083">
            <v>0</v>
          </cell>
        </row>
        <row r="2084">
          <cell r="B2084">
            <v>0</v>
          </cell>
          <cell r="C2084">
            <v>0</v>
          </cell>
        </row>
        <row r="2085">
          <cell r="B2085">
            <v>0</v>
          </cell>
          <cell r="C2085">
            <v>0</v>
          </cell>
        </row>
        <row r="2086">
          <cell r="B2086">
            <v>0</v>
          </cell>
          <cell r="C2086">
            <v>0</v>
          </cell>
        </row>
        <row r="2088">
          <cell r="B2088" t="str">
            <v>EQUIPO</v>
          </cell>
        </row>
        <row r="2089">
          <cell r="B2089" t="str">
            <v>HTA MENOR (5% de M. de O.)</v>
          </cell>
        </row>
        <row r="2090">
          <cell r="A2090">
            <v>0</v>
          </cell>
          <cell r="B2090">
            <v>0</v>
          </cell>
          <cell r="C2090">
            <v>0</v>
          </cell>
        </row>
        <row r="2091">
          <cell r="A2091">
            <v>0</v>
          </cell>
          <cell r="B2091">
            <v>0</v>
          </cell>
          <cell r="C2091">
            <v>0</v>
          </cell>
        </row>
        <row r="2092">
          <cell r="A2092">
            <v>0</v>
          </cell>
          <cell r="B2092">
            <v>0</v>
          </cell>
          <cell r="C2092">
            <v>0</v>
          </cell>
        </row>
        <row r="2094">
          <cell r="B2094" t="str">
            <v>MANO DE OBRA</v>
          </cell>
        </row>
        <row r="2095">
          <cell r="B2095">
            <v>0</v>
          </cell>
          <cell r="C2095">
            <v>0</v>
          </cell>
        </row>
        <row r="2096">
          <cell r="A2096">
            <v>0</v>
          </cell>
          <cell r="B2096">
            <v>0</v>
          </cell>
          <cell r="C2096">
            <v>0</v>
          </cell>
        </row>
        <row r="2097">
          <cell r="A2097">
            <v>0</v>
          </cell>
          <cell r="B2097">
            <v>0</v>
          </cell>
          <cell r="C2097">
            <v>0</v>
          </cell>
        </row>
        <row r="2098">
          <cell r="A2098">
            <v>0</v>
          </cell>
          <cell r="B2098">
            <v>0</v>
          </cell>
          <cell r="C2098">
            <v>0</v>
          </cell>
        </row>
        <row r="2100">
          <cell r="B2100" t="str">
            <v>TRANSPORTE</v>
          </cell>
        </row>
        <row r="2102">
          <cell r="A2102">
            <v>0</v>
          </cell>
          <cell r="B2102">
            <v>0</v>
          </cell>
          <cell r="C2102">
            <v>0</v>
          </cell>
        </row>
        <row r="2103">
          <cell r="A2103">
            <v>0</v>
          </cell>
          <cell r="B2103">
            <v>0</v>
          </cell>
          <cell r="C2103">
            <v>0</v>
          </cell>
        </row>
        <row r="2104">
          <cell r="A2104">
            <v>0</v>
          </cell>
          <cell r="B2104">
            <v>0</v>
          </cell>
          <cell r="C2104">
            <v>0</v>
          </cell>
        </row>
        <row r="2109">
          <cell r="A2109" t="str">
            <v>CODIGO</v>
          </cell>
          <cell r="B2109" t="str">
            <v>ITEM</v>
          </cell>
          <cell r="C2109" t="str">
            <v>UNIDAD</v>
          </cell>
        </row>
        <row r="2110">
          <cell r="D2110">
            <v>0</v>
          </cell>
        </row>
        <row r="2111">
          <cell r="B2111" t="str">
            <v>CODIGO</v>
          </cell>
        </row>
        <row r="2112">
          <cell r="A2112" t="str">
            <v>CODIGO</v>
          </cell>
          <cell r="B2112" t="str">
            <v>RECURSOS</v>
          </cell>
          <cell r="C2112" t="str">
            <v>UNIDAD</v>
          </cell>
          <cell r="D2112" t="str">
            <v>CANT.</v>
          </cell>
        </row>
        <row r="2113">
          <cell r="B2113" t="str">
            <v>MATERIALES</v>
          </cell>
        </row>
        <row r="2114">
          <cell r="B2114">
            <v>0</v>
          </cell>
          <cell r="C2114">
            <v>0</v>
          </cell>
        </row>
        <row r="2115">
          <cell r="B2115">
            <v>0</v>
          </cell>
          <cell r="C2115">
            <v>0</v>
          </cell>
        </row>
        <row r="2116">
          <cell r="B2116">
            <v>0</v>
          </cell>
          <cell r="C2116">
            <v>0</v>
          </cell>
        </row>
        <row r="2117">
          <cell r="B2117">
            <v>0</v>
          </cell>
          <cell r="C2117">
            <v>0</v>
          </cell>
        </row>
        <row r="2119">
          <cell r="B2119" t="str">
            <v>EQUIPO</v>
          </cell>
        </row>
        <row r="2120">
          <cell r="B2120" t="str">
            <v>HTA MENOR (5% de M. de O.)</v>
          </cell>
        </row>
        <row r="2121">
          <cell r="A2121">
            <v>0</v>
          </cell>
          <cell r="B2121">
            <v>0</v>
          </cell>
          <cell r="C2121">
            <v>0</v>
          </cell>
        </row>
        <row r="2122">
          <cell r="A2122">
            <v>0</v>
          </cell>
          <cell r="B2122">
            <v>0</v>
          </cell>
          <cell r="C2122">
            <v>0</v>
          </cell>
        </row>
        <row r="2123">
          <cell r="A2123">
            <v>0</v>
          </cell>
          <cell r="B2123">
            <v>0</v>
          </cell>
          <cell r="C2123">
            <v>0</v>
          </cell>
        </row>
        <row r="2125">
          <cell r="B2125" t="str">
            <v>MANO DE OBRA</v>
          </cell>
        </row>
        <row r="2126">
          <cell r="B2126">
            <v>0</v>
          </cell>
          <cell r="C2126">
            <v>0</v>
          </cell>
        </row>
        <row r="2127">
          <cell r="A2127">
            <v>0</v>
          </cell>
          <cell r="B2127">
            <v>0</v>
          </cell>
          <cell r="C2127">
            <v>0</v>
          </cell>
        </row>
        <row r="2128">
          <cell r="A2128">
            <v>0</v>
          </cell>
          <cell r="B2128">
            <v>0</v>
          </cell>
          <cell r="C2128">
            <v>0</v>
          </cell>
        </row>
        <row r="2129">
          <cell r="A2129">
            <v>0</v>
          </cell>
          <cell r="B2129">
            <v>0</v>
          </cell>
          <cell r="C2129">
            <v>0</v>
          </cell>
        </row>
        <row r="2131">
          <cell r="B2131" t="str">
            <v>TRANSPORTE</v>
          </cell>
        </row>
        <row r="2133">
          <cell r="A2133">
            <v>0</v>
          </cell>
          <cell r="B2133">
            <v>0</v>
          </cell>
          <cell r="C2133">
            <v>0</v>
          </cell>
        </row>
        <row r="2134">
          <cell r="A2134">
            <v>0</v>
          </cell>
          <cell r="B2134">
            <v>0</v>
          </cell>
          <cell r="C2134">
            <v>0</v>
          </cell>
        </row>
        <row r="2135">
          <cell r="A2135">
            <v>0</v>
          </cell>
          <cell r="B2135">
            <v>0</v>
          </cell>
          <cell r="C2135">
            <v>0</v>
          </cell>
        </row>
        <row r="2140">
          <cell r="A2140" t="str">
            <v>CODIGO</v>
          </cell>
          <cell r="B2140" t="str">
            <v>ITEM</v>
          </cell>
          <cell r="C2140" t="str">
            <v>UNIDAD</v>
          </cell>
        </row>
        <row r="2141">
          <cell r="D2141">
            <v>0</v>
          </cell>
        </row>
        <row r="2142">
          <cell r="B2142" t="str">
            <v>CODIGO</v>
          </cell>
        </row>
        <row r="2143">
          <cell r="A2143" t="str">
            <v>CODIGO</v>
          </cell>
          <cell r="B2143" t="str">
            <v>RECURSOS</v>
          </cell>
          <cell r="C2143" t="str">
            <v>UNIDAD</v>
          </cell>
          <cell r="D2143" t="str">
            <v>CANT.</v>
          </cell>
        </row>
        <row r="2144">
          <cell r="B2144" t="str">
            <v>MATERIALES</v>
          </cell>
        </row>
        <row r="2145">
          <cell r="B2145">
            <v>0</v>
          </cell>
          <cell r="C2145">
            <v>0</v>
          </cell>
        </row>
        <row r="2146">
          <cell r="B2146">
            <v>0</v>
          </cell>
          <cell r="C2146">
            <v>0</v>
          </cell>
        </row>
        <row r="2147">
          <cell r="B2147">
            <v>0</v>
          </cell>
          <cell r="C2147">
            <v>0</v>
          </cell>
        </row>
        <row r="2148">
          <cell r="B2148">
            <v>0</v>
          </cell>
          <cell r="C2148">
            <v>0</v>
          </cell>
        </row>
        <row r="2150">
          <cell r="B2150" t="str">
            <v>EQUIPO</v>
          </cell>
        </row>
        <row r="2151">
          <cell r="B2151" t="str">
            <v>HTA MENOR (5% de M. de O.)</v>
          </cell>
        </row>
        <row r="2152">
          <cell r="A2152">
            <v>0</v>
          </cell>
          <cell r="B2152">
            <v>0</v>
          </cell>
          <cell r="C2152">
            <v>0</v>
          </cell>
        </row>
        <row r="2153">
          <cell r="A2153">
            <v>0</v>
          </cell>
          <cell r="B2153">
            <v>0</v>
          </cell>
          <cell r="C2153">
            <v>0</v>
          </cell>
        </row>
        <row r="2154">
          <cell r="A2154">
            <v>0</v>
          </cell>
          <cell r="B2154">
            <v>0</v>
          </cell>
          <cell r="C2154">
            <v>0</v>
          </cell>
        </row>
        <row r="2156">
          <cell r="B2156" t="str">
            <v>MANO DE OBRA</v>
          </cell>
        </row>
        <row r="2157">
          <cell r="B2157">
            <v>0</v>
          </cell>
          <cell r="C2157">
            <v>0</v>
          </cell>
        </row>
        <row r="2158">
          <cell r="A2158">
            <v>0</v>
          </cell>
          <cell r="B2158">
            <v>0</v>
          </cell>
          <cell r="C2158">
            <v>0</v>
          </cell>
        </row>
        <row r="2159">
          <cell r="A2159">
            <v>0</v>
          </cell>
          <cell r="B2159">
            <v>0</v>
          </cell>
          <cell r="C2159">
            <v>0</v>
          </cell>
        </row>
        <row r="2160">
          <cell r="A2160">
            <v>0</v>
          </cell>
          <cell r="B2160">
            <v>0</v>
          </cell>
          <cell r="C2160">
            <v>0</v>
          </cell>
        </row>
        <row r="2162">
          <cell r="B2162" t="str">
            <v>TRANSPORTE</v>
          </cell>
        </row>
        <row r="2164">
          <cell r="A2164">
            <v>0</v>
          </cell>
          <cell r="B2164">
            <v>0</v>
          </cell>
          <cell r="C2164">
            <v>0</v>
          </cell>
        </row>
        <row r="2165">
          <cell r="A2165">
            <v>0</v>
          </cell>
          <cell r="B2165">
            <v>0</v>
          </cell>
          <cell r="C2165">
            <v>0</v>
          </cell>
        </row>
        <row r="2166">
          <cell r="A2166">
            <v>0</v>
          </cell>
          <cell r="B2166">
            <v>0</v>
          </cell>
          <cell r="C2166">
            <v>0</v>
          </cell>
        </row>
        <row r="2171">
          <cell r="A2171" t="str">
            <v>CODIGO</v>
          </cell>
          <cell r="B2171" t="str">
            <v>ITEM</v>
          </cell>
          <cell r="C2171" t="str">
            <v>UNIDAD</v>
          </cell>
        </row>
        <row r="2172">
          <cell r="D2172">
            <v>0</v>
          </cell>
        </row>
        <row r="2173">
          <cell r="B2173" t="str">
            <v>CODIGO</v>
          </cell>
        </row>
        <row r="2174">
          <cell r="A2174" t="str">
            <v>CODIGO</v>
          </cell>
          <cell r="B2174" t="str">
            <v>RECURSOS</v>
          </cell>
          <cell r="C2174" t="str">
            <v>UNIDAD</v>
          </cell>
          <cell r="D2174" t="str">
            <v>CANT.</v>
          </cell>
        </row>
        <row r="2175">
          <cell r="B2175" t="str">
            <v>MATERIALES</v>
          </cell>
        </row>
        <row r="2176">
          <cell r="B2176">
            <v>0</v>
          </cell>
          <cell r="C2176">
            <v>0</v>
          </cell>
        </row>
        <row r="2177">
          <cell r="B2177">
            <v>0</v>
          </cell>
          <cell r="C2177">
            <v>0</v>
          </cell>
        </row>
        <row r="2178">
          <cell r="B2178">
            <v>0</v>
          </cell>
          <cell r="C2178">
            <v>0</v>
          </cell>
        </row>
        <row r="2179">
          <cell r="B2179">
            <v>0</v>
          </cell>
          <cell r="C2179">
            <v>0</v>
          </cell>
        </row>
        <row r="2181">
          <cell r="B2181" t="str">
            <v>EQUIPO</v>
          </cell>
        </row>
        <row r="2182">
          <cell r="B2182" t="str">
            <v>HTA MENOR (5% de M. de O.)</v>
          </cell>
        </row>
        <row r="2183">
          <cell r="A2183">
            <v>0</v>
          </cell>
          <cell r="B2183">
            <v>0</v>
          </cell>
          <cell r="C2183">
            <v>0</v>
          </cell>
        </row>
        <row r="2184">
          <cell r="A2184">
            <v>0</v>
          </cell>
          <cell r="B2184">
            <v>0</v>
          </cell>
          <cell r="C2184">
            <v>0</v>
          </cell>
        </row>
        <row r="2185">
          <cell r="A2185">
            <v>0</v>
          </cell>
          <cell r="B2185">
            <v>0</v>
          </cell>
          <cell r="C2185">
            <v>0</v>
          </cell>
        </row>
        <row r="2187">
          <cell r="B2187" t="str">
            <v>MANO DE OBRA</v>
          </cell>
        </row>
        <row r="2188">
          <cell r="B2188">
            <v>0</v>
          </cell>
          <cell r="C2188">
            <v>0</v>
          </cell>
        </row>
        <row r="2189">
          <cell r="A2189">
            <v>0</v>
          </cell>
          <cell r="B2189">
            <v>0</v>
          </cell>
          <cell r="C2189">
            <v>0</v>
          </cell>
        </row>
        <row r="2190">
          <cell r="A2190">
            <v>0</v>
          </cell>
          <cell r="B2190">
            <v>0</v>
          </cell>
          <cell r="C2190">
            <v>0</v>
          </cell>
        </row>
        <row r="2191">
          <cell r="A2191">
            <v>0</v>
          </cell>
          <cell r="B2191">
            <v>0</v>
          </cell>
          <cell r="C2191">
            <v>0</v>
          </cell>
        </row>
        <row r="2193">
          <cell r="B2193" t="str">
            <v>TRANSPORTE</v>
          </cell>
        </row>
        <row r="2195">
          <cell r="A2195">
            <v>0</v>
          </cell>
          <cell r="B2195">
            <v>0</v>
          </cell>
          <cell r="C2195">
            <v>0</v>
          </cell>
        </row>
        <row r="2196">
          <cell r="A2196">
            <v>0</v>
          </cell>
          <cell r="B2196">
            <v>0</v>
          </cell>
          <cell r="C2196">
            <v>0</v>
          </cell>
        </row>
        <row r="2197">
          <cell r="A2197">
            <v>0</v>
          </cell>
          <cell r="B2197">
            <v>0</v>
          </cell>
          <cell r="C2197">
            <v>0</v>
          </cell>
        </row>
        <row r="2202">
          <cell r="A2202" t="str">
            <v>CODIGO</v>
          </cell>
          <cell r="B2202" t="str">
            <v>ITEM</v>
          </cell>
          <cell r="C2202" t="str">
            <v>UNIDAD</v>
          </cell>
        </row>
        <row r="2203">
          <cell r="D2203">
            <v>0</v>
          </cell>
        </row>
        <row r="2204">
          <cell r="B2204" t="str">
            <v>CODIGO</v>
          </cell>
        </row>
        <row r="2205">
          <cell r="A2205" t="str">
            <v>CODIGO</v>
          </cell>
          <cell r="B2205" t="str">
            <v>RECURSOS</v>
          </cell>
          <cell r="C2205" t="str">
            <v>UNIDAD</v>
          </cell>
          <cell r="D2205" t="str">
            <v>CANT.</v>
          </cell>
        </row>
        <row r="2206">
          <cell r="B2206" t="str">
            <v>MATERIALES</v>
          </cell>
        </row>
        <row r="2207">
          <cell r="B2207">
            <v>0</v>
          </cell>
          <cell r="C2207">
            <v>0</v>
          </cell>
        </row>
        <row r="2208">
          <cell r="B2208">
            <v>0</v>
          </cell>
          <cell r="C2208">
            <v>0</v>
          </cell>
        </row>
        <row r="2209">
          <cell r="B2209">
            <v>0</v>
          </cell>
          <cell r="C2209">
            <v>0</v>
          </cell>
        </row>
        <row r="2210">
          <cell r="B2210">
            <v>0</v>
          </cell>
          <cell r="C2210">
            <v>0</v>
          </cell>
        </row>
        <row r="2212">
          <cell r="B2212" t="str">
            <v>EQUIPO</v>
          </cell>
        </row>
        <row r="2213">
          <cell r="B2213" t="str">
            <v>HTA MENOR (5% de M. de O.)</v>
          </cell>
        </row>
        <row r="2214">
          <cell r="A2214">
            <v>0</v>
          </cell>
          <cell r="B2214">
            <v>0</v>
          </cell>
          <cell r="C2214">
            <v>0</v>
          </cell>
        </row>
        <row r="2215">
          <cell r="A2215">
            <v>0</v>
          </cell>
          <cell r="B2215">
            <v>0</v>
          </cell>
          <cell r="C2215">
            <v>0</v>
          </cell>
        </row>
        <row r="2216">
          <cell r="A2216">
            <v>0</v>
          </cell>
          <cell r="B2216">
            <v>0</v>
          </cell>
          <cell r="C2216">
            <v>0</v>
          </cell>
        </row>
        <row r="2218">
          <cell r="B2218" t="str">
            <v>MANO DE OBRA</v>
          </cell>
        </row>
        <row r="2219">
          <cell r="B2219">
            <v>0</v>
          </cell>
          <cell r="C2219">
            <v>0</v>
          </cell>
        </row>
        <row r="2220">
          <cell r="A2220">
            <v>0</v>
          </cell>
          <cell r="B2220">
            <v>0</v>
          </cell>
          <cell r="C2220">
            <v>0</v>
          </cell>
        </row>
        <row r="2221">
          <cell r="A2221">
            <v>0</v>
          </cell>
          <cell r="B2221">
            <v>0</v>
          </cell>
          <cell r="C2221">
            <v>0</v>
          </cell>
        </row>
        <row r="2222">
          <cell r="A2222">
            <v>0</v>
          </cell>
          <cell r="B2222">
            <v>0</v>
          </cell>
          <cell r="C2222">
            <v>0</v>
          </cell>
        </row>
        <row r="2224">
          <cell r="B2224" t="str">
            <v>TRANSPORTE</v>
          </cell>
        </row>
        <row r="2226">
          <cell r="A2226">
            <v>0</v>
          </cell>
          <cell r="B2226">
            <v>0</v>
          </cell>
          <cell r="C2226">
            <v>0</v>
          </cell>
        </row>
        <row r="2227">
          <cell r="A2227">
            <v>0</v>
          </cell>
          <cell r="B2227">
            <v>0</v>
          </cell>
          <cell r="C2227">
            <v>0</v>
          </cell>
        </row>
        <row r="2228">
          <cell r="A2228">
            <v>0</v>
          </cell>
          <cell r="B2228">
            <v>0</v>
          </cell>
          <cell r="C2228">
            <v>0</v>
          </cell>
        </row>
        <row r="2233">
          <cell r="A2233" t="str">
            <v>CODIGO</v>
          </cell>
          <cell r="B2233" t="str">
            <v>ITEM</v>
          </cell>
          <cell r="C2233" t="str">
            <v>UNIDAD</v>
          </cell>
        </row>
        <row r="2234">
          <cell r="D2234">
            <v>0</v>
          </cell>
        </row>
        <row r="2235">
          <cell r="B2235" t="str">
            <v>CODIGO</v>
          </cell>
        </row>
        <row r="2236">
          <cell r="A2236" t="str">
            <v>CODIGO</v>
          </cell>
          <cell r="B2236" t="str">
            <v>RECURSOS</v>
          </cell>
          <cell r="C2236" t="str">
            <v>UNIDAD</v>
          </cell>
          <cell r="D2236" t="str">
            <v>CANT.</v>
          </cell>
        </row>
        <row r="2237">
          <cell r="B2237" t="str">
            <v>MATERIALES</v>
          </cell>
        </row>
        <row r="2238">
          <cell r="B2238">
            <v>0</v>
          </cell>
          <cell r="C2238">
            <v>0</v>
          </cell>
        </row>
        <row r="2239">
          <cell r="B2239">
            <v>0</v>
          </cell>
          <cell r="C2239">
            <v>0</v>
          </cell>
        </row>
        <row r="2240">
          <cell r="B2240">
            <v>0</v>
          </cell>
          <cell r="C2240">
            <v>0</v>
          </cell>
        </row>
        <row r="2241">
          <cell r="B2241">
            <v>0</v>
          </cell>
          <cell r="C2241">
            <v>0</v>
          </cell>
        </row>
        <row r="2243">
          <cell r="B2243" t="str">
            <v>EQUIPO</v>
          </cell>
        </row>
        <row r="2244">
          <cell r="B2244" t="str">
            <v>HTA MENOR (5% de M. de O.)</v>
          </cell>
        </row>
        <row r="2245">
          <cell r="A2245">
            <v>0</v>
          </cell>
          <cell r="B2245">
            <v>0</v>
          </cell>
          <cell r="C2245">
            <v>0</v>
          </cell>
        </row>
        <row r="2246">
          <cell r="A2246">
            <v>0</v>
          </cell>
          <cell r="B2246">
            <v>0</v>
          </cell>
          <cell r="C2246">
            <v>0</v>
          </cell>
        </row>
        <row r="2247">
          <cell r="A2247">
            <v>0</v>
          </cell>
          <cell r="B2247">
            <v>0</v>
          </cell>
          <cell r="C2247">
            <v>0</v>
          </cell>
        </row>
        <row r="2249">
          <cell r="B2249" t="str">
            <v>MANO DE OBRA</v>
          </cell>
        </row>
        <row r="2250">
          <cell r="B2250">
            <v>0</v>
          </cell>
          <cell r="C2250">
            <v>0</v>
          </cell>
        </row>
        <row r="2251">
          <cell r="A2251">
            <v>0</v>
          </cell>
          <cell r="B2251">
            <v>0</v>
          </cell>
          <cell r="C2251">
            <v>0</v>
          </cell>
        </row>
        <row r="2252">
          <cell r="A2252">
            <v>0</v>
          </cell>
          <cell r="B2252">
            <v>0</v>
          </cell>
          <cell r="C2252">
            <v>0</v>
          </cell>
        </row>
        <row r="2253">
          <cell r="A2253">
            <v>0</v>
          </cell>
          <cell r="B2253">
            <v>0</v>
          </cell>
          <cell r="C2253">
            <v>0</v>
          </cell>
        </row>
        <row r="2255">
          <cell r="B2255" t="str">
            <v>TRANSPORTE</v>
          </cell>
        </row>
        <row r="2257">
          <cell r="A2257">
            <v>0</v>
          </cell>
          <cell r="B2257">
            <v>0</v>
          </cell>
          <cell r="C2257">
            <v>0</v>
          </cell>
        </row>
        <row r="2258">
          <cell r="A2258">
            <v>0</v>
          </cell>
          <cell r="B2258">
            <v>0</v>
          </cell>
          <cell r="C2258">
            <v>0</v>
          </cell>
        </row>
        <row r="2259">
          <cell r="A2259">
            <v>0</v>
          </cell>
          <cell r="B2259">
            <v>0</v>
          </cell>
          <cell r="C2259">
            <v>0</v>
          </cell>
        </row>
        <row r="2264">
          <cell r="A2264" t="str">
            <v>CODIGO</v>
          </cell>
          <cell r="B2264" t="str">
            <v>ITEM</v>
          </cell>
          <cell r="C2264" t="str">
            <v>UNIDAD</v>
          </cell>
        </row>
        <row r="2265">
          <cell r="D2265">
            <v>0</v>
          </cell>
        </row>
        <row r="2266">
          <cell r="B2266" t="str">
            <v>CODIGO</v>
          </cell>
        </row>
        <row r="2267">
          <cell r="A2267" t="str">
            <v>CODIGO</v>
          </cell>
          <cell r="B2267" t="str">
            <v>RECURSOS</v>
          </cell>
          <cell r="C2267" t="str">
            <v>UNIDAD</v>
          </cell>
          <cell r="D2267" t="str">
            <v>CANT.</v>
          </cell>
        </row>
        <row r="2268">
          <cell r="B2268" t="str">
            <v>MATERIALES</v>
          </cell>
        </row>
        <row r="2269">
          <cell r="B2269">
            <v>0</v>
          </cell>
          <cell r="C2269">
            <v>0</v>
          </cell>
        </row>
        <row r="2270">
          <cell r="B2270">
            <v>0</v>
          </cell>
          <cell r="C2270">
            <v>0</v>
          </cell>
        </row>
        <row r="2271">
          <cell r="B2271">
            <v>0</v>
          </cell>
          <cell r="C2271">
            <v>0</v>
          </cell>
        </row>
        <row r="2272">
          <cell r="B2272">
            <v>0</v>
          </cell>
          <cell r="C2272">
            <v>0</v>
          </cell>
        </row>
        <row r="2274">
          <cell r="B2274" t="str">
            <v>EQUIPO</v>
          </cell>
        </row>
        <row r="2275">
          <cell r="B2275" t="str">
            <v>HTA MENOR (5% de M. de O.)</v>
          </cell>
        </row>
        <row r="2276">
          <cell r="A2276">
            <v>0</v>
          </cell>
          <cell r="B2276">
            <v>0</v>
          </cell>
          <cell r="C2276">
            <v>0</v>
          </cell>
        </row>
        <row r="2277">
          <cell r="A2277">
            <v>0</v>
          </cell>
          <cell r="B2277">
            <v>0</v>
          </cell>
          <cell r="C2277">
            <v>0</v>
          </cell>
        </row>
        <row r="2278">
          <cell r="A2278">
            <v>0</v>
          </cell>
          <cell r="B2278">
            <v>0</v>
          </cell>
          <cell r="C2278">
            <v>0</v>
          </cell>
        </row>
        <row r="2280">
          <cell r="B2280" t="str">
            <v>MANO DE OBRA</v>
          </cell>
        </row>
        <row r="2281">
          <cell r="B2281">
            <v>0</v>
          </cell>
          <cell r="C2281">
            <v>0</v>
          </cell>
        </row>
        <row r="2282">
          <cell r="A2282">
            <v>0</v>
          </cell>
          <cell r="B2282">
            <v>0</v>
          </cell>
          <cell r="C2282">
            <v>0</v>
          </cell>
        </row>
        <row r="2283">
          <cell r="A2283">
            <v>0</v>
          </cell>
          <cell r="B2283">
            <v>0</v>
          </cell>
          <cell r="C2283">
            <v>0</v>
          </cell>
        </row>
        <row r="2284">
          <cell r="A2284">
            <v>0</v>
          </cell>
          <cell r="B2284">
            <v>0</v>
          </cell>
          <cell r="C2284">
            <v>0</v>
          </cell>
        </row>
        <row r="2286">
          <cell r="B2286" t="str">
            <v>TRANSPORTE</v>
          </cell>
        </row>
        <row r="2288">
          <cell r="A2288">
            <v>0</v>
          </cell>
          <cell r="B2288">
            <v>0</v>
          </cell>
          <cell r="C2288">
            <v>0</v>
          </cell>
        </row>
        <row r="2289">
          <cell r="A2289">
            <v>0</v>
          </cell>
          <cell r="B2289">
            <v>0</v>
          </cell>
          <cell r="C2289">
            <v>0</v>
          </cell>
        </row>
        <row r="2290">
          <cell r="A2290">
            <v>0</v>
          </cell>
          <cell r="B2290">
            <v>0</v>
          </cell>
          <cell r="C2290">
            <v>0</v>
          </cell>
        </row>
        <row r="2295">
          <cell r="A2295" t="str">
            <v>CODIGO</v>
          </cell>
          <cell r="B2295" t="str">
            <v>ITEM</v>
          </cell>
          <cell r="C2295" t="str">
            <v>UNIDAD</v>
          </cell>
        </row>
        <row r="2296">
          <cell r="D2296">
            <v>0</v>
          </cell>
        </row>
        <row r="2297">
          <cell r="B2297" t="str">
            <v>CODIGO</v>
          </cell>
        </row>
        <row r="2298">
          <cell r="A2298" t="str">
            <v>CODIGO</v>
          </cell>
          <cell r="B2298" t="str">
            <v>RECURSOS</v>
          </cell>
          <cell r="C2298" t="str">
            <v>UNIDAD</v>
          </cell>
          <cell r="D2298" t="str">
            <v>CANT.</v>
          </cell>
        </row>
        <row r="2299">
          <cell r="B2299" t="str">
            <v>MATERIALES</v>
          </cell>
        </row>
        <row r="2300">
          <cell r="B2300">
            <v>0</v>
          </cell>
          <cell r="C2300">
            <v>0</v>
          </cell>
        </row>
        <row r="2301">
          <cell r="B2301">
            <v>0</v>
          </cell>
          <cell r="C2301">
            <v>0</v>
          </cell>
        </row>
        <row r="2302">
          <cell r="B2302">
            <v>0</v>
          </cell>
          <cell r="C2302">
            <v>0</v>
          </cell>
        </row>
        <row r="2303">
          <cell r="B2303">
            <v>0</v>
          </cell>
          <cell r="C2303">
            <v>0</v>
          </cell>
        </row>
        <row r="2305">
          <cell r="B2305" t="str">
            <v>EQUIPO</v>
          </cell>
        </row>
        <row r="2306">
          <cell r="B2306" t="str">
            <v>HTA MENOR (5% de M. de O.)</v>
          </cell>
        </row>
        <row r="2307">
          <cell r="A2307">
            <v>0</v>
          </cell>
          <cell r="B2307">
            <v>0</v>
          </cell>
          <cell r="C2307">
            <v>0</v>
          </cell>
        </row>
        <row r="2308">
          <cell r="A2308">
            <v>0</v>
          </cell>
          <cell r="B2308">
            <v>0</v>
          </cell>
          <cell r="C2308">
            <v>0</v>
          </cell>
        </row>
        <row r="2309">
          <cell r="A2309">
            <v>0</v>
          </cell>
          <cell r="B2309">
            <v>0</v>
          </cell>
          <cell r="C2309">
            <v>0</v>
          </cell>
        </row>
        <row r="2311">
          <cell r="B2311" t="str">
            <v>MANO DE OBRA</v>
          </cell>
        </row>
        <row r="2312">
          <cell r="B2312">
            <v>0</v>
          </cell>
          <cell r="C2312">
            <v>0</v>
          </cell>
        </row>
        <row r="2313">
          <cell r="A2313">
            <v>0</v>
          </cell>
          <cell r="B2313">
            <v>0</v>
          </cell>
          <cell r="C2313">
            <v>0</v>
          </cell>
        </row>
        <row r="2314">
          <cell r="A2314">
            <v>0</v>
          </cell>
          <cell r="B2314">
            <v>0</v>
          </cell>
          <cell r="C2314">
            <v>0</v>
          </cell>
        </row>
        <row r="2315">
          <cell r="A2315">
            <v>0</v>
          </cell>
          <cell r="B2315">
            <v>0</v>
          </cell>
          <cell r="C2315">
            <v>0</v>
          </cell>
        </row>
        <row r="2317">
          <cell r="B2317" t="str">
            <v>TRANSPORTE</v>
          </cell>
        </row>
        <row r="2319">
          <cell r="A2319">
            <v>0</v>
          </cell>
          <cell r="B2319">
            <v>0</v>
          </cell>
          <cell r="C2319">
            <v>0</v>
          </cell>
        </row>
        <row r="2320">
          <cell r="A2320">
            <v>0</v>
          </cell>
          <cell r="B2320">
            <v>0</v>
          </cell>
          <cell r="C2320">
            <v>0</v>
          </cell>
        </row>
        <row r="2321">
          <cell r="A2321">
            <v>0</v>
          </cell>
          <cell r="B2321">
            <v>0</v>
          </cell>
          <cell r="C2321">
            <v>0</v>
          </cell>
        </row>
        <row r="2326">
          <cell r="A2326" t="str">
            <v>CODIGO</v>
          </cell>
          <cell r="B2326" t="str">
            <v>ITEM</v>
          </cell>
          <cell r="C2326" t="str">
            <v>UNIDAD</v>
          </cell>
        </row>
        <row r="2327">
          <cell r="D2327">
            <v>0</v>
          </cell>
        </row>
        <row r="2328">
          <cell r="B2328" t="str">
            <v>CODIGO</v>
          </cell>
        </row>
        <row r="2329">
          <cell r="A2329" t="str">
            <v>CODIGO</v>
          </cell>
          <cell r="B2329" t="str">
            <v>RECURSOS</v>
          </cell>
          <cell r="C2329" t="str">
            <v>UNIDAD</v>
          </cell>
          <cell r="D2329" t="str">
            <v>CANT.</v>
          </cell>
        </row>
        <row r="2330">
          <cell r="B2330" t="str">
            <v>MATERIALES</v>
          </cell>
        </row>
        <row r="2331">
          <cell r="B2331">
            <v>0</v>
          </cell>
          <cell r="C2331">
            <v>0</v>
          </cell>
        </row>
        <row r="2332">
          <cell r="B2332">
            <v>0</v>
          </cell>
          <cell r="C2332">
            <v>0</v>
          </cell>
        </row>
        <row r="2333">
          <cell r="B2333">
            <v>0</v>
          </cell>
          <cell r="C2333">
            <v>0</v>
          </cell>
        </row>
        <row r="2334">
          <cell r="B2334">
            <v>0</v>
          </cell>
          <cell r="C2334">
            <v>0</v>
          </cell>
        </row>
        <row r="2336">
          <cell r="B2336" t="str">
            <v>EQUIPO</v>
          </cell>
        </row>
        <row r="2337">
          <cell r="B2337" t="str">
            <v>HTA MENOR (5% de M. de O.)</v>
          </cell>
        </row>
        <row r="2338">
          <cell r="A2338">
            <v>0</v>
          </cell>
          <cell r="B2338">
            <v>0</v>
          </cell>
          <cell r="C2338">
            <v>0</v>
          </cell>
        </row>
        <row r="2339">
          <cell r="A2339">
            <v>0</v>
          </cell>
          <cell r="B2339">
            <v>0</v>
          </cell>
          <cell r="C2339">
            <v>0</v>
          </cell>
        </row>
        <row r="2340">
          <cell r="A2340">
            <v>0</v>
          </cell>
          <cell r="B2340">
            <v>0</v>
          </cell>
          <cell r="C2340">
            <v>0</v>
          </cell>
        </row>
        <row r="2342">
          <cell r="B2342" t="str">
            <v>MANO DE OBRA</v>
          </cell>
        </row>
        <row r="2343">
          <cell r="B2343">
            <v>0</v>
          </cell>
          <cell r="C2343">
            <v>0</v>
          </cell>
        </row>
        <row r="2344">
          <cell r="A2344">
            <v>0</v>
          </cell>
          <cell r="B2344">
            <v>0</v>
          </cell>
          <cell r="C2344">
            <v>0</v>
          </cell>
        </row>
        <row r="2345">
          <cell r="A2345">
            <v>0</v>
          </cell>
          <cell r="B2345">
            <v>0</v>
          </cell>
          <cell r="C2345">
            <v>0</v>
          </cell>
        </row>
        <row r="2346">
          <cell r="A2346">
            <v>0</v>
          </cell>
          <cell r="B2346">
            <v>0</v>
          </cell>
          <cell r="C2346">
            <v>0</v>
          </cell>
        </row>
        <row r="2348">
          <cell r="B2348" t="str">
            <v>TRANSPORTE</v>
          </cell>
        </row>
        <row r="2350">
          <cell r="A2350">
            <v>0</v>
          </cell>
          <cell r="B2350">
            <v>0</v>
          </cell>
          <cell r="C2350">
            <v>0</v>
          </cell>
        </row>
        <row r="2351">
          <cell r="A2351">
            <v>0</v>
          </cell>
          <cell r="B2351">
            <v>0</v>
          </cell>
          <cell r="C2351">
            <v>0</v>
          </cell>
        </row>
        <row r="2352">
          <cell r="A2352">
            <v>0</v>
          </cell>
          <cell r="B2352">
            <v>0</v>
          </cell>
          <cell r="C2352">
            <v>0</v>
          </cell>
        </row>
        <row r="2357">
          <cell r="A2357" t="str">
            <v>CODIGO</v>
          </cell>
          <cell r="B2357" t="str">
            <v>ITEM</v>
          </cell>
          <cell r="C2357" t="str">
            <v>UNIDAD</v>
          </cell>
        </row>
        <row r="2358">
          <cell r="D2358">
            <v>0</v>
          </cell>
        </row>
        <row r="2359">
          <cell r="B2359" t="str">
            <v>CODIGO</v>
          </cell>
        </row>
        <row r="2360">
          <cell r="A2360" t="str">
            <v>CODIGO</v>
          </cell>
          <cell r="B2360" t="str">
            <v>RECURSOS</v>
          </cell>
          <cell r="C2360" t="str">
            <v>UNIDAD</v>
          </cell>
          <cell r="D2360" t="str">
            <v>CANT.</v>
          </cell>
        </row>
        <row r="2361">
          <cell r="B2361" t="str">
            <v>MATERIALES</v>
          </cell>
        </row>
        <row r="2362">
          <cell r="B2362">
            <v>0</v>
          </cell>
          <cell r="C2362">
            <v>0</v>
          </cell>
        </row>
        <row r="2363">
          <cell r="B2363">
            <v>0</v>
          </cell>
          <cell r="C2363">
            <v>0</v>
          </cell>
        </row>
        <row r="2364">
          <cell r="B2364">
            <v>0</v>
          </cell>
          <cell r="C2364">
            <v>0</v>
          </cell>
        </row>
        <row r="2365">
          <cell r="B2365">
            <v>0</v>
          </cell>
          <cell r="C2365">
            <v>0</v>
          </cell>
        </row>
        <row r="2367">
          <cell r="B2367" t="str">
            <v>EQUIPO</v>
          </cell>
        </row>
        <row r="2368">
          <cell r="B2368" t="str">
            <v>HTA MENOR (5% de M. de O.)</v>
          </cell>
        </row>
        <row r="2369">
          <cell r="A2369">
            <v>0</v>
          </cell>
          <cell r="B2369">
            <v>0</v>
          </cell>
          <cell r="C2369">
            <v>0</v>
          </cell>
        </row>
        <row r="2370">
          <cell r="A2370">
            <v>0</v>
          </cell>
          <cell r="B2370">
            <v>0</v>
          </cell>
          <cell r="C2370">
            <v>0</v>
          </cell>
        </row>
        <row r="2371">
          <cell r="A2371">
            <v>0</v>
          </cell>
          <cell r="B2371">
            <v>0</v>
          </cell>
          <cell r="C2371">
            <v>0</v>
          </cell>
        </row>
        <row r="2373">
          <cell r="B2373" t="str">
            <v>MANO DE OBRA</v>
          </cell>
        </row>
        <row r="2374">
          <cell r="B2374">
            <v>0</v>
          </cell>
          <cell r="C2374">
            <v>0</v>
          </cell>
        </row>
        <row r="2375">
          <cell r="A2375">
            <v>0</v>
          </cell>
          <cell r="B2375">
            <v>0</v>
          </cell>
          <cell r="C2375">
            <v>0</v>
          </cell>
        </row>
        <row r="2376">
          <cell r="A2376">
            <v>0</v>
          </cell>
          <cell r="B2376">
            <v>0</v>
          </cell>
          <cell r="C2376">
            <v>0</v>
          </cell>
        </row>
        <row r="2377">
          <cell r="A2377">
            <v>0</v>
          </cell>
          <cell r="B2377">
            <v>0</v>
          </cell>
          <cell r="C2377">
            <v>0</v>
          </cell>
        </row>
        <row r="2379">
          <cell r="B2379" t="str">
            <v>TRANSPORTE</v>
          </cell>
        </row>
        <row r="2381">
          <cell r="A2381">
            <v>0</v>
          </cell>
          <cell r="B2381">
            <v>0</v>
          </cell>
          <cell r="C2381">
            <v>0</v>
          </cell>
        </row>
        <row r="2382">
          <cell r="A2382">
            <v>0</v>
          </cell>
          <cell r="B2382">
            <v>0</v>
          </cell>
          <cell r="C2382">
            <v>0</v>
          </cell>
        </row>
        <row r="2383">
          <cell r="A2383">
            <v>0</v>
          </cell>
          <cell r="B2383">
            <v>0</v>
          </cell>
          <cell r="C2383">
            <v>0</v>
          </cell>
        </row>
        <row r="2388">
          <cell r="A2388" t="str">
            <v>CODIGO</v>
          </cell>
          <cell r="B2388" t="str">
            <v>ITEM</v>
          </cell>
          <cell r="C2388" t="str">
            <v>UNIDAD</v>
          </cell>
        </row>
        <row r="2389">
          <cell r="D2389">
            <v>0</v>
          </cell>
        </row>
        <row r="2390">
          <cell r="B2390" t="str">
            <v>CODIGO</v>
          </cell>
        </row>
        <row r="2391">
          <cell r="A2391" t="str">
            <v>CODIGO</v>
          </cell>
          <cell r="B2391" t="str">
            <v>RECURSOS</v>
          </cell>
          <cell r="C2391" t="str">
            <v>UNIDAD</v>
          </cell>
          <cell r="D2391" t="str">
            <v>CANT.</v>
          </cell>
        </row>
        <row r="2392">
          <cell r="B2392" t="str">
            <v>MATERIALES</v>
          </cell>
        </row>
        <row r="2393">
          <cell r="B2393">
            <v>0</v>
          </cell>
          <cell r="C2393">
            <v>0</v>
          </cell>
        </row>
        <row r="2394">
          <cell r="B2394">
            <v>0</v>
          </cell>
          <cell r="C2394">
            <v>0</v>
          </cell>
        </row>
        <row r="2395">
          <cell r="B2395">
            <v>0</v>
          </cell>
          <cell r="C2395">
            <v>0</v>
          </cell>
        </row>
        <row r="2396">
          <cell r="B2396">
            <v>0</v>
          </cell>
          <cell r="C2396">
            <v>0</v>
          </cell>
        </row>
        <row r="2398">
          <cell r="B2398" t="str">
            <v>EQUIPO</v>
          </cell>
        </row>
        <row r="2399">
          <cell r="B2399" t="str">
            <v>HTA MENOR (5% de M. de O.)</v>
          </cell>
        </row>
        <row r="2400">
          <cell r="A2400">
            <v>0</v>
          </cell>
          <cell r="B2400">
            <v>0</v>
          </cell>
          <cell r="C2400">
            <v>0</v>
          </cell>
        </row>
        <row r="2401">
          <cell r="A2401">
            <v>0</v>
          </cell>
          <cell r="B2401">
            <v>0</v>
          </cell>
          <cell r="C2401">
            <v>0</v>
          </cell>
        </row>
        <row r="2402">
          <cell r="A2402">
            <v>0</v>
          </cell>
          <cell r="B2402">
            <v>0</v>
          </cell>
          <cell r="C2402">
            <v>0</v>
          </cell>
        </row>
        <row r="2404">
          <cell r="B2404" t="str">
            <v>MANO DE OBRA</v>
          </cell>
        </row>
        <row r="2405">
          <cell r="B2405">
            <v>0</v>
          </cell>
          <cell r="C2405">
            <v>0</v>
          </cell>
        </row>
        <row r="2406">
          <cell r="A2406">
            <v>0</v>
          </cell>
          <cell r="B2406">
            <v>0</v>
          </cell>
          <cell r="C2406">
            <v>0</v>
          </cell>
        </row>
        <row r="2407">
          <cell r="A2407">
            <v>0</v>
          </cell>
          <cell r="B2407">
            <v>0</v>
          </cell>
          <cell r="C2407">
            <v>0</v>
          </cell>
        </row>
        <row r="2408">
          <cell r="A2408">
            <v>0</v>
          </cell>
          <cell r="B2408">
            <v>0</v>
          </cell>
          <cell r="C2408">
            <v>0</v>
          </cell>
        </row>
        <row r="2410">
          <cell r="B2410" t="str">
            <v>TRANSPORTE</v>
          </cell>
        </row>
        <row r="2412">
          <cell r="A2412">
            <v>0</v>
          </cell>
          <cell r="B2412">
            <v>0</v>
          </cell>
          <cell r="C2412">
            <v>0</v>
          </cell>
        </row>
        <row r="2413">
          <cell r="A2413">
            <v>0</v>
          </cell>
          <cell r="B2413">
            <v>0</v>
          </cell>
          <cell r="C2413">
            <v>0</v>
          </cell>
        </row>
        <row r="2414">
          <cell r="A2414">
            <v>0</v>
          </cell>
          <cell r="B2414">
            <v>0</v>
          </cell>
          <cell r="C2414">
            <v>0</v>
          </cell>
        </row>
        <row r="2419">
          <cell r="A2419" t="str">
            <v>CODIGO</v>
          </cell>
          <cell r="B2419" t="str">
            <v>ITEM</v>
          </cell>
          <cell r="C2419" t="str">
            <v>UNIDAD</v>
          </cell>
        </row>
        <row r="2420">
          <cell r="D2420">
            <v>0</v>
          </cell>
        </row>
        <row r="2421">
          <cell r="B2421" t="str">
            <v>CODIGO</v>
          </cell>
        </row>
        <row r="2422">
          <cell r="A2422" t="str">
            <v>CODIGO</v>
          </cell>
          <cell r="B2422" t="str">
            <v>RECURSOS</v>
          </cell>
          <cell r="C2422" t="str">
            <v>UNIDAD</v>
          </cell>
          <cell r="D2422" t="str">
            <v>CANT.</v>
          </cell>
        </row>
        <row r="2423">
          <cell r="B2423" t="str">
            <v>MATERIALES</v>
          </cell>
        </row>
        <row r="2424">
          <cell r="B2424">
            <v>0</v>
          </cell>
          <cell r="C2424">
            <v>0</v>
          </cell>
        </row>
        <row r="2425">
          <cell r="B2425">
            <v>0</v>
          </cell>
          <cell r="C2425">
            <v>0</v>
          </cell>
        </row>
        <row r="2426">
          <cell r="B2426">
            <v>0</v>
          </cell>
          <cell r="C2426">
            <v>0</v>
          </cell>
        </row>
        <row r="2427">
          <cell r="B2427">
            <v>0</v>
          </cell>
          <cell r="C2427">
            <v>0</v>
          </cell>
        </row>
        <row r="2429">
          <cell r="B2429" t="str">
            <v>EQUIPO</v>
          </cell>
        </row>
        <row r="2430">
          <cell r="B2430" t="str">
            <v>HTA MENOR (5% de M. de O.)</v>
          </cell>
        </row>
        <row r="2431">
          <cell r="A2431">
            <v>0</v>
          </cell>
          <cell r="B2431">
            <v>0</v>
          </cell>
          <cell r="C2431">
            <v>0</v>
          </cell>
        </row>
        <row r="2432">
          <cell r="A2432">
            <v>0</v>
          </cell>
          <cell r="B2432">
            <v>0</v>
          </cell>
          <cell r="C2432">
            <v>0</v>
          </cell>
        </row>
        <row r="2433">
          <cell r="A2433">
            <v>0</v>
          </cell>
          <cell r="B2433">
            <v>0</v>
          </cell>
          <cell r="C2433">
            <v>0</v>
          </cell>
        </row>
        <row r="2435">
          <cell r="B2435" t="str">
            <v>MANO DE OBRA</v>
          </cell>
        </row>
        <row r="2436">
          <cell r="B2436">
            <v>0</v>
          </cell>
          <cell r="C2436">
            <v>0</v>
          </cell>
        </row>
        <row r="2437">
          <cell r="A2437">
            <v>0</v>
          </cell>
          <cell r="B2437">
            <v>0</v>
          </cell>
          <cell r="C2437">
            <v>0</v>
          </cell>
        </row>
        <row r="2438">
          <cell r="A2438">
            <v>0</v>
          </cell>
          <cell r="B2438">
            <v>0</v>
          </cell>
          <cell r="C2438">
            <v>0</v>
          </cell>
        </row>
        <row r="2439">
          <cell r="A2439">
            <v>0</v>
          </cell>
          <cell r="B2439">
            <v>0</v>
          </cell>
          <cell r="C2439">
            <v>0</v>
          </cell>
        </row>
        <row r="2441">
          <cell r="B2441" t="str">
            <v>TRANSPORTE</v>
          </cell>
        </row>
        <row r="2443">
          <cell r="A2443">
            <v>0</v>
          </cell>
          <cell r="B2443">
            <v>0</v>
          </cell>
          <cell r="C2443">
            <v>0</v>
          </cell>
        </row>
        <row r="2444">
          <cell r="A2444">
            <v>0</v>
          </cell>
          <cell r="B2444">
            <v>0</v>
          </cell>
          <cell r="C2444">
            <v>0</v>
          </cell>
        </row>
        <row r="2445">
          <cell r="A2445">
            <v>0</v>
          </cell>
          <cell r="B2445">
            <v>0</v>
          </cell>
          <cell r="C2445">
            <v>0</v>
          </cell>
        </row>
        <row r="2451">
          <cell r="A2451" t="str">
            <v>CODIGO</v>
          </cell>
          <cell r="B2451" t="str">
            <v>ITEM</v>
          </cell>
          <cell r="C2451" t="str">
            <v>UNIDAD</v>
          </cell>
        </row>
        <row r="2452">
          <cell r="D2452">
            <v>0</v>
          </cell>
        </row>
        <row r="2453">
          <cell r="B2453" t="str">
            <v>CODIGO</v>
          </cell>
        </row>
        <row r="2454">
          <cell r="A2454" t="str">
            <v>CODIGO</v>
          </cell>
          <cell r="B2454" t="str">
            <v>RECURSOS</v>
          </cell>
          <cell r="C2454" t="str">
            <v>UNIDAD</v>
          </cell>
          <cell r="D2454" t="str">
            <v>CANT.</v>
          </cell>
        </row>
        <row r="2455">
          <cell r="B2455" t="str">
            <v>MATERIALES</v>
          </cell>
        </row>
        <row r="2456">
          <cell r="B2456">
            <v>0</v>
          </cell>
          <cell r="C2456">
            <v>0</v>
          </cell>
        </row>
        <row r="2457">
          <cell r="B2457">
            <v>0</v>
          </cell>
          <cell r="C2457">
            <v>0</v>
          </cell>
        </row>
        <row r="2458">
          <cell r="B2458">
            <v>0</v>
          </cell>
          <cell r="C2458">
            <v>0</v>
          </cell>
        </row>
        <row r="2459">
          <cell r="B2459">
            <v>0</v>
          </cell>
          <cell r="C2459">
            <v>0</v>
          </cell>
        </row>
        <row r="2461">
          <cell r="B2461" t="str">
            <v>EQUIPO</v>
          </cell>
        </row>
        <row r="2462">
          <cell r="B2462" t="str">
            <v>HTA MENOR (5% de M. de O.)</v>
          </cell>
        </row>
        <row r="2463">
          <cell r="A2463">
            <v>0</v>
          </cell>
          <cell r="B2463">
            <v>0</v>
          </cell>
          <cell r="C2463">
            <v>0</v>
          </cell>
        </row>
        <row r="2464">
          <cell r="A2464">
            <v>0</v>
          </cell>
          <cell r="B2464">
            <v>0</v>
          </cell>
          <cell r="C2464">
            <v>0</v>
          </cell>
        </row>
        <row r="2465">
          <cell r="A2465">
            <v>0</v>
          </cell>
          <cell r="B2465">
            <v>0</v>
          </cell>
          <cell r="C2465">
            <v>0</v>
          </cell>
        </row>
        <row r="2467">
          <cell r="B2467" t="str">
            <v>MANO DE OBRA</v>
          </cell>
        </row>
        <row r="2468">
          <cell r="B2468">
            <v>0</v>
          </cell>
          <cell r="C2468">
            <v>0</v>
          </cell>
        </row>
        <row r="2469">
          <cell r="A2469">
            <v>0</v>
          </cell>
          <cell r="B2469">
            <v>0</v>
          </cell>
          <cell r="C2469">
            <v>0</v>
          </cell>
        </row>
        <row r="2470">
          <cell r="A2470">
            <v>0</v>
          </cell>
          <cell r="B2470">
            <v>0</v>
          </cell>
          <cell r="C2470">
            <v>0</v>
          </cell>
        </row>
        <row r="2471">
          <cell r="A2471">
            <v>0</v>
          </cell>
          <cell r="B2471">
            <v>0</v>
          </cell>
          <cell r="C2471">
            <v>0</v>
          </cell>
        </row>
        <row r="2473">
          <cell r="B2473" t="str">
            <v>TRANSPORTE</v>
          </cell>
        </row>
        <row r="2475">
          <cell r="A2475">
            <v>0</v>
          </cell>
          <cell r="B2475">
            <v>0</v>
          </cell>
          <cell r="C2475">
            <v>0</v>
          </cell>
        </row>
        <row r="2476">
          <cell r="A2476">
            <v>0</v>
          </cell>
          <cell r="B2476">
            <v>0</v>
          </cell>
          <cell r="C2476">
            <v>0</v>
          </cell>
        </row>
        <row r="2477">
          <cell r="A2477">
            <v>0</v>
          </cell>
          <cell r="B2477">
            <v>0</v>
          </cell>
          <cell r="C2477">
            <v>0</v>
          </cell>
        </row>
        <row r="2482">
          <cell r="A2482" t="str">
            <v>CODIGO</v>
          </cell>
          <cell r="B2482" t="str">
            <v>ITEM</v>
          </cell>
          <cell r="C2482" t="str">
            <v>UNIDAD</v>
          </cell>
        </row>
        <row r="2483">
          <cell r="D2483">
            <v>0</v>
          </cell>
        </row>
        <row r="2484">
          <cell r="B2484" t="str">
            <v>CODIGO</v>
          </cell>
        </row>
        <row r="2485">
          <cell r="A2485" t="str">
            <v>CODIGO</v>
          </cell>
          <cell r="B2485" t="str">
            <v>RECURSOS</v>
          </cell>
          <cell r="C2485" t="str">
            <v>UNIDAD</v>
          </cell>
          <cell r="D2485" t="str">
            <v>CANT.</v>
          </cell>
        </row>
        <row r="2486">
          <cell r="B2486" t="str">
            <v>MATERIALES</v>
          </cell>
        </row>
        <row r="2487">
          <cell r="B2487">
            <v>0</v>
          </cell>
          <cell r="C2487">
            <v>0</v>
          </cell>
        </row>
        <row r="2488">
          <cell r="B2488">
            <v>0</v>
          </cell>
          <cell r="C2488">
            <v>0</v>
          </cell>
        </row>
        <row r="2489">
          <cell r="B2489">
            <v>0</v>
          </cell>
          <cell r="C2489">
            <v>0</v>
          </cell>
        </row>
        <row r="2490">
          <cell r="B2490">
            <v>0</v>
          </cell>
          <cell r="C2490">
            <v>0</v>
          </cell>
        </row>
        <row r="2492">
          <cell r="B2492" t="str">
            <v>EQUIPO</v>
          </cell>
        </row>
        <row r="2493">
          <cell r="B2493" t="str">
            <v>HTA MENOR (5% de M. de O.)</v>
          </cell>
        </row>
        <row r="2494">
          <cell r="A2494">
            <v>0</v>
          </cell>
          <cell r="B2494">
            <v>0</v>
          </cell>
          <cell r="C2494">
            <v>0</v>
          </cell>
        </row>
        <row r="2495">
          <cell r="A2495">
            <v>0</v>
          </cell>
          <cell r="B2495">
            <v>0</v>
          </cell>
          <cell r="C2495">
            <v>0</v>
          </cell>
        </row>
        <row r="2496">
          <cell r="A2496">
            <v>0</v>
          </cell>
          <cell r="B2496">
            <v>0</v>
          </cell>
          <cell r="C2496">
            <v>0</v>
          </cell>
        </row>
        <row r="2498">
          <cell r="B2498" t="str">
            <v>MANO DE OBRA</v>
          </cell>
        </row>
        <row r="2499">
          <cell r="B2499">
            <v>0</v>
          </cell>
          <cell r="C2499">
            <v>0</v>
          </cell>
        </row>
        <row r="2500">
          <cell r="A2500">
            <v>0</v>
          </cell>
          <cell r="B2500">
            <v>0</v>
          </cell>
          <cell r="C2500">
            <v>0</v>
          </cell>
        </row>
        <row r="2501">
          <cell r="A2501">
            <v>0</v>
          </cell>
          <cell r="B2501">
            <v>0</v>
          </cell>
          <cell r="C2501">
            <v>0</v>
          </cell>
        </row>
        <row r="2502">
          <cell r="A2502">
            <v>0</v>
          </cell>
          <cell r="B2502">
            <v>0</v>
          </cell>
          <cell r="C2502">
            <v>0</v>
          </cell>
        </row>
        <row r="2504">
          <cell r="B2504" t="str">
            <v>TRANSPORTE</v>
          </cell>
        </row>
        <row r="2506">
          <cell r="A2506">
            <v>0</v>
          </cell>
          <cell r="B2506">
            <v>0</v>
          </cell>
          <cell r="C2506">
            <v>0</v>
          </cell>
        </row>
        <row r="2507">
          <cell r="A2507">
            <v>0</v>
          </cell>
          <cell r="B2507">
            <v>0</v>
          </cell>
          <cell r="C2507">
            <v>0</v>
          </cell>
        </row>
        <row r="2508">
          <cell r="A2508">
            <v>0</v>
          </cell>
          <cell r="B2508">
            <v>0</v>
          </cell>
          <cell r="C2508">
            <v>0</v>
          </cell>
        </row>
        <row r="2513">
          <cell r="A2513" t="str">
            <v>CODIGO</v>
          </cell>
          <cell r="B2513" t="str">
            <v>ITEM</v>
          </cell>
          <cell r="C2513" t="str">
            <v>UNIDAD</v>
          </cell>
        </row>
        <row r="2514">
          <cell r="D2514">
            <v>0</v>
          </cell>
        </row>
        <row r="2515">
          <cell r="B2515" t="str">
            <v>CODIGO</v>
          </cell>
        </row>
        <row r="2516">
          <cell r="A2516" t="str">
            <v>CODIGO</v>
          </cell>
          <cell r="B2516" t="str">
            <v>RECURSOS</v>
          </cell>
          <cell r="C2516" t="str">
            <v>UNIDAD</v>
          </cell>
          <cell r="D2516" t="str">
            <v>CANT.</v>
          </cell>
        </row>
        <row r="2517">
          <cell r="B2517" t="str">
            <v>MATERIALES</v>
          </cell>
        </row>
        <row r="2518">
          <cell r="B2518">
            <v>0</v>
          </cell>
          <cell r="C2518">
            <v>0</v>
          </cell>
        </row>
        <row r="2519">
          <cell r="B2519">
            <v>0</v>
          </cell>
          <cell r="C2519">
            <v>0</v>
          </cell>
        </row>
        <row r="2520">
          <cell r="B2520">
            <v>0</v>
          </cell>
          <cell r="C2520">
            <v>0</v>
          </cell>
        </row>
        <row r="2521">
          <cell r="B2521">
            <v>0</v>
          </cell>
          <cell r="C2521">
            <v>0</v>
          </cell>
        </row>
        <row r="2523">
          <cell r="B2523" t="str">
            <v>EQUIPO</v>
          </cell>
        </row>
        <row r="2524">
          <cell r="B2524" t="str">
            <v>HTA MENOR (5% de M. de O.)</v>
          </cell>
        </row>
        <row r="2525">
          <cell r="A2525">
            <v>0</v>
          </cell>
          <cell r="B2525">
            <v>0</v>
          </cell>
          <cell r="C2525">
            <v>0</v>
          </cell>
        </row>
        <row r="2526">
          <cell r="A2526">
            <v>0</v>
          </cell>
          <cell r="B2526">
            <v>0</v>
          </cell>
          <cell r="C2526">
            <v>0</v>
          </cell>
        </row>
        <row r="2527">
          <cell r="A2527">
            <v>0</v>
          </cell>
          <cell r="B2527">
            <v>0</v>
          </cell>
          <cell r="C2527">
            <v>0</v>
          </cell>
        </row>
        <row r="2529">
          <cell r="B2529" t="str">
            <v>MANO DE OBRA</v>
          </cell>
        </row>
        <row r="2530">
          <cell r="B2530">
            <v>0</v>
          </cell>
          <cell r="C2530">
            <v>0</v>
          </cell>
        </row>
        <row r="2531">
          <cell r="A2531">
            <v>0</v>
          </cell>
          <cell r="B2531">
            <v>0</v>
          </cell>
          <cell r="C2531">
            <v>0</v>
          </cell>
        </row>
        <row r="2532">
          <cell r="A2532">
            <v>0</v>
          </cell>
          <cell r="B2532">
            <v>0</v>
          </cell>
          <cell r="C2532">
            <v>0</v>
          </cell>
        </row>
        <row r="2533">
          <cell r="A2533">
            <v>0</v>
          </cell>
          <cell r="B2533">
            <v>0</v>
          </cell>
          <cell r="C2533">
            <v>0</v>
          </cell>
        </row>
        <row r="2535">
          <cell r="B2535" t="str">
            <v>TRANSPORTE</v>
          </cell>
        </row>
        <row r="2537">
          <cell r="A2537">
            <v>0</v>
          </cell>
          <cell r="B2537">
            <v>0</v>
          </cell>
          <cell r="C2537">
            <v>0</v>
          </cell>
        </row>
        <row r="2538">
          <cell r="A2538">
            <v>0</v>
          </cell>
          <cell r="B2538">
            <v>0</v>
          </cell>
          <cell r="C2538">
            <v>0</v>
          </cell>
        </row>
        <row r="2539">
          <cell r="A2539">
            <v>0</v>
          </cell>
          <cell r="B2539">
            <v>0</v>
          </cell>
          <cell r="C2539">
            <v>0</v>
          </cell>
        </row>
        <row r="2544">
          <cell r="A2544" t="str">
            <v>CODIGO</v>
          </cell>
          <cell r="B2544" t="str">
            <v>ITEM</v>
          </cell>
          <cell r="C2544" t="str">
            <v>UNIDAD</v>
          </cell>
        </row>
        <row r="2545">
          <cell r="D2545">
            <v>0</v>
          </cell>
        </row>
        <row r="2546">
          <cell r="B2546" t="str">
            <v>CODIGO</v>
          </cell>
        </row>
        <row r="2547">
          <cell r="A2547" t="str">
            <v>CODIGO</v>
          </cell>
          <cell r="B2547" t="str">
            <v>RECURSOS</v>
          </cell>
          <cell r="C2547" t="str">
            <v>UNIDAD</v>
          </cell>
          <cell r="D2547" t="str">
            <v>CANT.</v>
          </cell>
        </row>
        <row r="2548">
          <cell r="B2548" t="str">
            <v>MATERIALES</v>
          </cell>
        </row>
        <row r="2549">
          <cell r="B2549">
            <v>0</v>
          </cell>
          <cell r="C2549">
            <v>0</v>
          </cell>
        </row>
        <row r="2550">
          <cell r="B2550">
            <v>0</v>
          </cell>
          <cell r="C2550">
            <v>0</v>
          </cell>
        </row>
        <row r="2551">
          <cell r="B2551">
            <v>0</v>
          </cell>
          <cell r="C2551">
            <v>0</v>
          </cell>
        </row>
        <row r="2552">
          <cell r="B2552">
            <v>0</v>
          </cell>
          <cell r="C2552">
            <v>0</v>
          </cell>
        </row>
        <row r="2554">
          <cell r="B2554" t="str">
            <v>EQUIPO</v>
          </cell>
        </row>
        <row r="2555">
          <cell r="B2555" t="str">
            <v>HTA MENOR (5% de M. de O.)</v>
          </cell>
        </row>
        <row r="2556">
          <cell r="A2556">
            <v>0</v>
          </cell>
          <cell r="B2556">
            <v>0</v>
          </cell>
          <cell r="C2556">
            <v>0</v>
          </cell>
        </row>
        <row r="2557">
          <cell r="A2557">
            <v>0</v>
          </cell>
          <cell r="B2557">
            <v>0</v>
          </cell>
          <cell r="C2557">
            <v>0</v>
          </cell>
        </row>
        <row r="2558">
          <cell r="A2558">
            <v>0</v>
          </cell>
          <cell r="B2558">
            <v>0</v>
          </cell>
          <cell r="C2558">
            <v>0</v>
          </cell>
        </row>
        <row r="2560">
          <cell r="B2560" t="str">
            <v>MANO DE OBRA</v>
          </cell>
        </row>
        <row r="2561">
          <cell r="B2561">
            <v>0</v>
          </cell>
          <cell r="C2561">
            <v>0</v>
          </cell>
        </row>
        <row r="2562">
          <cell r="A2562">
            <v>0</v>
          </cell>
          <cell r="B2562">
            <v>0</v>
          </cell>
          <cell r="C2562">
            <v>0</v>
          </cell>
        </row>
        <row r="2563">
          <cell r="A2563">
            <v>0</v>
          </cell>
          <cell r="B2563">
            <v>0</v>
          </cell>
          <cell r="C2563">
            <v>0</v>
          </cell>
        </row>
        <row r="2564">
          <cell r="A2564">
            <v>0</v>
          </cell>
          <cell r="B2564">
            <v>0</v>
          </cell>
          <cell r="C2564">
            <v>0</v>
          </cell>
        </row>
        <row r="2566">
          <cell r="B2566" t="str">
            <v>TRANSPORTE</v>
          </cell>
        </row>
        <row r="2568">
          <cell r="A2568">
            <v>0</v>
          </cell>
          <cell r="B2568">
            <v>0</v>
          </cell>
          <cell r="C2568">
            <v>0</v>
          </cell>
        </row>
        <row r="2569">
          <cell r="A2569">
            <v>0</v>
          </cell>
          <cell r="B2569">
            <v>0</v>
          </cell>
          <cell r="C2569">
            <v>0</v>
          </cell>
        </row>
        <row r="2570">
          <cell r="A2570">
            <v>0</v>
          </cell>
          <cell r="B2570">
            <v>0</v>
          </cell>
          <cell r="C2570">
            <v>0</v>
          </cell>
        </row>
        <row r="2575">
          <cell r="A2575" t="str">
            <v>CODIGO</v>
          </cell>
          <cell r="B2575" t="str">
            <v>ITEM</v>
          </cell>
          <cell r="C2575" t="str">
            <v>UNIDAD</v>
          </cell>
        </row>
        <row r="2576">
          <cell r="D2576">
            <v>0</v>
          </cell>
        </row>
        <row r="2577">
          <cell r="B2577" t="str">
            <v>CODIGO</v>
          </cell>
        </row>
        <row r="2578">
          <cell r="A2578" t="str">
            <v>CODIGO</v>
          </cell>
          <cell r="B2578" t="str">
            <v>RECURSOS</v>
          </cell>
          <cell r="C2578" t="str">
            <v>UNIDAD</v>
          </cell>
          <cell r="D2578" t="str">
            <v>CANT.</v>
          </cell>
        </row>
        <row r="2579">
          <cell r="B2579" t="str">
            <v>MATERIALES</v>
          </cell>
        </row>
        <row r="2580">
          <cell r="B2580">
            <v>0</v>
          </cell>
          <cell r="C2580">
            <v>0</v>
          </cell>
        </row>
        <row r="2581">
          <cell r="B2581">
            <v>0</v>
          </cell>
          <cell r="C2581">
            <v>0</v>
          </cell>
        </row>
        <row r="2582">
          <cell r="B2582">
            <v>0</v>
          </cell>
          <cell r="C2582">
            <v>0</v>
          </cell>
        </row>
        <row r="2583">
          <cell r="B2583">
            <v>0</v>
          </cell>
          <cell r="C2583">
            <v>0</v>
          </cell>
        </row>
        <row r="2585">
          <cell r="B2585" t="str">
            <v>EQUIPO</v>
          </cell>
        </row>
        <row r="2586">
          <cell r="B2586" t="str">
            <v>HTA MENOR (5% de M. de O.)</v>
          </cell>
        </row>
        <row r="2587">
          <cell r="A2587">
            <v>0</v>
          </cell>
          <cell r="B2587">
            <v>0</v>
          </cell>
          <cell r="C2587">
            <v>0</v>
          </cell>
        </row>
        <row r="2588">
          <cell r="A2588">
            <v>0</v>
          </cell>
          <cell r="B2588">
            <v>0</v>
          </cell>
          <cell r="C2588">
            <v>0</v>
          </cell>
        </row>
        <row r="2589">
          <cell r="A2589">
            <v>0</v>
          </cell>
          <cell r="B2589">
            <v>0</v>
          </cell>
          <cell r="C2589">
            <v>0</v>
          </cell>
        </row>
        <row r="2591">
          <cell r="B2591" t="str">
            <v>MANO DE OBRA</v>
          </cell>
        </row>
        <row r="2592">
          <cell r="B2592">
            <v>0</v>
          </cell>
          <cell r="C2592">
            <v>0</v>
          </cell>
        </row>
        <row r="2593">
          <cell r="A2593">
            <v>0</v>
          </cell>
          <cell r="B2593">
            <v>0</v>
          </cell>
          <cell r="C2593">
            <v>0</v>
          </cell>
        </row>
        <row r="2594">
          <cell r="A2594">
            <v>0</v>
          </cell>
          <cell r="B2594">
            <v>0</v>
          </cell>
          <cell r="C2594">
            <v>0</v>
          </cell>
        </row>
        <row r="2595">
          <cell r="A2595">
            <v>0</v>
          </cell>
          <cell r="B2595">
            <v>0</v>
          </cell>
          <cell r="C2595">
            <v>0</v>
          </cell>
        </row>
        <row r="2597">
          <cell r="B2597" t="str">
            <v>TRANSPORTE</v>
          </cell>
        </row>
        <row r="2599">
          <cell r="A2599">
            <v>0</v>
          </cell>
          <cell r="B2599">
            <v>0</v>
          </cell>
          <cell r="C2599">
            <v>0</v>
          </cell>
        </row>
        <row r="2600">
          <cell r="A2600">
            <v>0</v>
          </cell>
          <cell r="B2600">
            <v>0</v>
          </cell>
          <cell r="C2600">
            <v>0</v>
          </cell>
        </row>
        <row r="2601">
          <cell r="A2601">
            <v>0</v>
          </cell>
          <cell r="B2601">
            <v>0</v>
          </cell>
          <cell r="C2601">
            <v>0</v>
          </cell>
        </row>
        <row r="2606">
          <cell r="A2606" t="str">
            <v>CODIGO</v>
          </cell>
          <cell r="B2606" t="str">
            <v>ITEM</v>
          </cell>
          <cell r="C2606" t="str">
            <v>UNIDAD</v>
          </cell>
        </row>
        <row r="2607">
          <cell r="D2607">
            <v>0</v>
          </cell>
        </row>
        <row r="2608">
          <cell r="B2608" t="str">
            <v>CODIGO</v>
          </cell>
        </row>
        <row r="2609">
          <cell r="A2609" t="str">
            <v>CODIGO</v>
          </cell>
          <cell r="B2609" t="str">
            <v>RECURSOS</v>
          </cell>
          <cell r="C2609" t="str">
            <v>UNIDAD</v>
          </cell>
          <cell r="D2609" t="str">
            <v>CANT.</v>
          </cell>
        </row>
        <row r="2610">
          <cell r="B2610" t="str">
            <v>MATERIALES</v>
          </cell>
        </row>
        <row r="2611">
          <cell r="B2611">
            <v>0</v>
          </cell>
          <cell r="C2611">
            <v>0</v>
          </cell>
        </row>
        <row r="2612">
          <cell r="B2612">
            <v>0</v>
          </cell>
          <cell r="C2612">
            <v>0</v>
          </cell>
        </row>
        <row r="2613">
          <cell r="B2613">
            <v>0</v>
          </cell>
          <cell r="C2613">
            <v>0</v>
          </cell>
        </row>
        <row r="2614">
          <cell r="B2614">
            <v>0</v>
          </cell>
          <cell r="C2614">
            <v>0</v>
          </cell>
        </row>
        <row r="2616">
          <cell r="B2616" t="str">
            <v>EQUIPO</v>
          </cell>
        </row>
        <row r="2617">
          <cell r="B2617" t="str">
            <v>HTA MENOR (5% de M. de O.)</v>
          </cell>
        </row>
        <row r="2618">
          <cell r="A2618">
            <v>0</v>
          </cell>
          <cell r="B2618">
            <v>0</v>
          </cell>
          <cell r="C2618">
            <v>0</v>
          </cell>
        </row>
        <row r="2619">
          <cell r="A2619">
            <v>0</v>
          </cell>
          <cell r="B2619">
            <v>0</v>
          </cell>
          <cell r="C2619">
            <v>0</v>
          </cell>
        </row>
        <row r="2620">
          <cell r="A2620">
            <v>0</v>
          </cell>
          <cell r="B2620">
            <v>0</v>
          </cell>
          <cell r="C2620">
            <v>0</v>
          </cell>
        </row>
        <row r="2622">
          <cell r="B2622" t="str">
            <v>MANO DE OBRA</v>
          </cell>
        </row>
        <row r="2623">
          <cell r="B2623">
            <v>0</v>
          </cell>
          <cell r="C2623">
            <v>0</v>
          </cell>
        </row>
        <row r="2624">
          <cell r="A2624">
            <v>0</v>
          </cell>
          <cell r="B2624">
            <v>0</v>
          </cell>
          <cell r="C2624">
            <v>0</v>
          </cell>
        </row>
        <row r="2625">
          <cell r="A2625">
            <v>0</v>
          </cell>
          <cell r="B2625">
            <v>0</v>
          </cell>
          <cell r="C2625">
            <v>0</v>
          </cell>
        </row>
        <row r="2626">
          <cell r="A2626">
            <v>0</v>
          </cell>
          <cell r="B2626">
            <v>0</v>
          </cell>
          <cell r="C2626">
            <v>0</v>
          </cell>
        </row>
        <row r="2628">
          <cell r="B2628" t="str">
            <v>TRANSPORTE</v>
          </cell>
        </row>
        <row r="2630">
          <cell r="A2630">
            <v>0</v>
          </cell>
          <cell r="B2630">
            <v>0</v>
          </cell>
          <cell r="C2630">
            <v>0</v>
          </cell>
        </row>
        <row r="2631">
          <cell r="A2631">
            <v>0</v>
          </cell>
          <cell r="B2631">
            <v>0</v>
          </cell>
          <cell r="C2631">
            <v>0</v>
          </cell>
        </row>
        <row r="2632">
          <cell r="A2632">
            <v>0</v>
          </cell>
          <cell r="B2632">
            <v>0</v>
          </cell>
          <cell r="C2632">
            <v>0</v>
          </cell>
        </row>
        <row r="2637">
          <cell r="A2637" t="str">
            <v>CODIGO</v>
          </cell>
          <cell r="B2637" t="str">
            <v>ITEM</v>
          </cell>
          <cell r="C2637" t="str">
            <v>UNIDAD</v>
          </cell>
        </row>
        <row r="2638">
          <cell r="D2638">
            <v>0</v>
          </cell>
        </row>
        <row r="2639">
          <cell r="B2639" t="str">
            <v>CODIGO</v>
          </cell>
        </row>
        <row r="2640">
          <cell r="A2640" t="str">
            <v>CODIGO</v>
          </cell>
          <cell r="B2640" t="str">
            <v>RECURSOS</v>
          </cell>
          <cell r="C2640" t="str">
            <v>UNIDAD</v>
          </cell>
          <cell r="D2640" t="str">
            <v>CANT.</v>
          </cell>
        </row>
        <row r="2641">
          <cell r="B2641" t="str">
            <v>MATERIALES</v>
          </cell>
        </row>
        <row r="2642">
          <cell r="B2642">
            <v>0</v>
          </cell>
          <cell r="C2642">
            <v>0</v>
          </cell>
        </row>
        <row r="2643">
          <cell r="B2643">
            <v>0</v>
          </cell>
          <cell r="C2643">
            <v>0</v>
          </cell>
        </row>
        <row r="2644">
          <cell r="B2644">
            <v>0</v>
          </cell>
          <cell r="C2644">
            <v>0</v>
          </cell>
        </row>
        <row r="2645">
          <cell r="B2645">
            <v>0</v>
          </cell>
          <cell r="C2645">
            <v>0</v>
          </cell>
        </row>
        <row r="2647">
          <cell r="B2647" t="str">
            <v>EQUIPO</v>
          </cell>
        </row>
        <row r="2648">
          <cell r="B2648" t="str">
            <v>HTA MENOR (5% de M. de O.)</v>
          </cell>
        </row>
        <row r="2649">
          <cell r="A2649">
            <v>0</v>
          </cell>
          <cell r="B2649">
            <v>0</v>
          </cell>
          <cell r="C2649">
            <v>0</v>
          </cell>
        </row>
        <row r="2650">
          <cell r="A2650">
            <v>0</v>
          </cell>
          <cell r="B2650">
            <v>0</v>
          </cell>
          <cell r="C2650">
            <v>0</v>
          </cell>
        </row>
        <row r="2651">
          <cell r="A2651">
            <v>0</v>
          </cell>
          <cell r="B2651">
            <v>0</v>
          </cell>
          <cell r="C2651">
            <v>0</v>
          </cell>
        </row>
        <row r="2653">
          <cell r="B2653" t="str">
            <v>MANO DE OBRA</v>
          </cell>
        </row>
        <row r="2654">
          <cell r="B2654">
            <v>0</v>
          </cell>
          <cell r="C2654">
            <v>0</v>
          </cell>
        </row>
        <row r="2655">
          <cell r="A2655">
            <v>0</v>
          </cell>
          <cell r="B2655">
            <v>0</v>
          </cell>
          <cell r="C2655">
            <v>0</v>
          </cell>
        </row>
        <row r="2656">
          <cell r="A2656">
            <v>0</v>
          </cell>
          <cell r="B2656">
            <v>0</v>
          </cell>
          <cell r="C2656">
            <v>0</v>
          </cell>
        </row>
        <row r="2657">
          <cell r="A2657">
            <v>0</v>
          </cell>
          <cell r="B2657">
            <v>0</v>
          </cell>
          <cell r="C2657">
            <v>0</v>
          </cell>
        </row>
        <row r="2659">
          <cell r="B2659" t="str">
            <v>TRANSPORTE</v>
          </cell>
        </row>
        <row r="2661">
          <cell r="A2661">
            <v>0</v>
          </cell>
          <cell r="B2661">
            <v>0</v>
          </cell>
          <cell r="C2661">
            <v>0</v>
          </cell>
        </row>
        <row r="2662">
          <cell r="A2662">
            <v>0</v>
          </cell>
          <cell r="B2662">
            <v>0</v>
          </cell>
          <cell r="C2662">
            <v>0</v>
          </cell>
        </row>
        <row r="2663">
          <cell r="A2663">
            <v>0</v>
          </cell>
          <cell r="B2663">
            <v>0</v>
          </cell>
          <cell r="C2663">
            <v>0</v>
          </cell>
        </row>
        <row r="2668">
          <cell r="A2668" t="str">
            <v>CODIGO</v>
          </cell>
          <cell r="B2668" t="str">
            <v>ITEM</v>
          </cell>
          <cell r="C2668" t="str">
            <v>UNIDAD</v>
          </cell>
        </row>
        <row r="2669">
          <cell r="D2669">
            <v>0</v>
          </cell>
        </row>
        <row r="2670">
          <cell r="B2670" t="str">
            <v>CODIGO</v>
          </cell>
        </row>
        <row r="2671">
          <cell r="A2671" t="str">
            <v>CODIGO</v>
          </cell>
          <cell r="B2671" t="str">
            <v>RECURSOS</v>
          </cell>
          <cell r="C2671" t="str">
            <v>UNIDAD</v>
          </cell>
          <cell r="D2671" t="str">
            <v>CANT.</v>
          </cell>
        </row>
        <row r="2672">
          <cell r="B2672" t="str">
            <v>MATERIALES</v>
          </cell>
        </row>
        <row r="2673">
          <cell r="B2673">
            <v>0</v>
          </cell>
          <cell r="C2673">
            <v>0</v>
          </cell>
        </row>
        <row r="2674">
          <cell r="B2674">
            <v>0</v>
          </cell>
          <cell r="C2674">
            <v>0</v>
          </cell>
        </row>
        <row r="2675">
          <cell r="B2675">
            <v>0</v>
          </cell>
          <cell r="C2675">
            <v>0</v>
          </cell>
        </row>
        <row r="2676">
          <cell r="B2676">
            <v>0</v>
          </cell>
          <cell r="C2676">
            <v>0</v>
          </cell>
        </row>
        <row r="2678">
          <cell r="B2678" t="str">
            <v>EQUIPO</v>
          </cell>
        </row>
        <row r="2679">
          <cell r="B2679" t="str">
            <v>HTA MENOR (5% de M. de O.)</v>
          </cell>
        </row>
        <row r="2680">
          <cell r="A2680">
            <v>0</v>
          </cell>
          <cell r="B2680">
            <v>0</v>
          </cell>
          <cell r="C2680">
            <v>0</v>
          </cell>
        </row>
        <row r="2681">
          <cell r="A2681">
            <v>0</v>
          </cell>
          <cell r="B2681">
            <v>0</v>
          </cell>
          <cell r="C2681">
            <v>0</v>
          </cell>
        </row>
        <row r="2682">
          <cell r="A2682">
            <v>0</v>
          </cell>
          <cell r="B2682">
            <v>0</v>
          </cell>
          <cell r="C2682">
            <v>0</v>
          </cell>
        </row>
        <row r="2684">
          <cell r="B2684" t="str">
            <v>MANO DE OBRA</v>
          </cell>
        </row>
        <row r="2685">
          <cell r="B2685">
            <v>0</v>
          </cell>
          <cell r="C2685">
            <v>0</v>
          </cell>
        </row>
        <row r="2686">
          <cell r="A2686">
            <v>0</v>
          </cell>
          <cell r="B2686">
            <v>0</v>
          </cell>
          <cell r="C2686">
            <v>0</v>
          </cell>
        </row>
        <row r="2687">
          <cell r="A2687">
            <v>0</v>
          </cell>
          <cell r="B2687">
            <v>0</v>
          </cell>
          <cell r="C2687">
            <v>0</v>
          </cell>
        </row>
        <row r="2688">
          <cell r="A2688">
            <v>0</v>
          </cell>
          <cell r="B2688">
            <v>0</v>
          </cell>
          <cell r="C2688">
            <v>0</v>
          </cell>
        </row>
        <row r="2690">
          <cell r="B2690" t="str">
            <v>TRANSPORTE</v>
          </cell>
        </row>
        <row r="2692">
          <cell r="A2692">
            <v>0</v>
          </cell>
          <cell r="B2692">
            <v>0</v>
          </cell>
          <cell r="C2692">
            <v>0</v>
          </cell>
        </row>
        <row r="2693">
          <cell r="A2693">
            <v>0</v>
          </cell>
          <cell r="B2693">
            <v>0</v>
          </cell>
          <cell r="C2693">
            <v>0</v>
          </cell>
        </row>
        <row r="2694">
          <cell r="A2694">
            <v>0</v>
          </cell>
          <cell r="B2694">
            <v>0</v>
          </cell>
          <cell r="C2694">
            <v>0</v>
          </cell>
        </row>
        <row r="2699">
          <cell r="A2699" t="str">
            <v>CODIGO</v>
          </cell>
          <cell r="B2699" t="str">
            <v>ITEM</v>
          </cell>
          <cell r="C2699" t="str">
            <v>UNIDAD</v>
          </cell>
        </row>
        <row r="2700">
          <cell r="D2700">
            <v>0</v>
          </cell>
        </row>
        <row r="2701">
          <cell r="B2701" t="str">
            <v>CODIGO</v>
          </cell>
        </row>
        <row r="2702">
          <cell r="A2702" t="str">
            <v>CODIGO</v>
          </cell>
          <cell r="B2702" t="str">
            <v>RECURSOS</v>
          </cell>
          <cell r="C2702" t="str">
            <v>UNIDAD</v>
          </cell>
          <cell r="D2702" t="str">
            <v>CANT.</v>
          </cell>
        </row>
        <row r="2703">
          <cell r="B2703" t="str">
            <v>MATERIALES</v>
          </cell>
        </row>
        <row r="2704">
          <cell r="B2704">
            <v>0</v>
          </cell>
          <cell r="C2704">
            <v>0</v>
          </cell>
        </row>
        <row r="2705">
          <cell r="B2705">
            <v>0</v>
          </cell>
          <cell r="C2705">
            <v>0</v>
          </cell>
        </row>
        <row r="2706">
          <cell r="B2706">
            <v>0</v>
          </cell>
          <cell r="C2706">
            <v>0</v>
          </cell>
        </row>
        <row r="2707">
          <cell r="B2707">
            <v>0</v>
          </cell>
          <cell r="C2707">
            <v>0</v>
          </cell>
        </row>
        <row r="2709">
          <cell r="B2709" t="str">
            <v>EQUIPO</v>
          </cell>
        </row>
        <row r="2710">
          <cell r="B2710" t="str">
            <v>HTA MENOR (5% de M. de O.)</v>
          </cell>
        </row>
        <row r="2711">
          <cell r="A2711">
            <v>0</v>
          </cell>
          <cell r="B2711">
            <v>0</v>
          </cell>
          <cell r="C2711">
            <v>0</v>
          </cell>
        </row>
        <row r="2712">
          <cell r="A2712">
            <v>0</v>
          </cell>
          <cell r="B2712">
            <v>0</v>
          </cell>
          <cell r="C2712">
            <v>0</v>
          </cell>
        </row>
        <row r="2713">
          <cell r="A2713">
            <v>0</v>
          </cell>
          <cell r="B2713">
            <v>0</v>
          </cell>
          <cell r="C2713">
            <v>0</v>
          </cell>
        </row>
        <row r="2715">
          <cell r="B2715" t="str">
            <v>MANO DE OBRA</v>
          </cell>
        </row>
        <row r="2716">
          <cell r="B2716">
            <v>0</v>
          </cell>
          <cell r="C2716">
            <v>0</v>
          </cell>
        </row>
        <row r="2717">
          <cell r="A2717">
            <v>0</v>
          </cell>
          <cell r="B2717">
            <v>0</v>
          </cell>
          <cell r="C2717">
            <v>0</v>
          </cell>
        </row>
        <row r="2718">
          <cell r="A2718">
            <v>0</v>
          </cell>
          <cell r="B2718">
            <v>0</v>
          </cell>
          <cell r="C2718">
            <v>0</v>
          </cell>
        </row>
        <row r="2719">
          <cell r="A2719">
            <v>0</v>
          </cell>
          <cell r="B2719">
            <v>0</v>
          </cell>
          <cell r="C2719">
            <v>0</v>
          </cell>
        </row>
        <row r="2721">
          <cell r="B2721" t="str">
            <v>TRANSPORTE</v>
          </cell>
        </row>
        <row r="2723">
          <cell r="A2723">
            <v>0</v>
          </cell>
          <cell r="B2723">
            <v>0</v>
          </cell>
          <cell r="C2723">
            <v>0</v>
          </cell>
        </row>
        <row r="2724">
          <cell r="A2724">
            <v>0</v>
          </cell>
          <cell r="B2724">
            <v>0</v>
          </cell>
          <cell r="C2724">
            <v>0</v>
          </cell>
        </row>
        <row r="2725">
          <cell r="A2725">
            <v>0</v>
          </cell>
          <cell r="B2725">
            <v>0</v>
          </cell>
          <cell r="C2725">
            <v>0</v>
          </cell>
        </row>
        <row r="2730">
          <cell r="A2730" t="str">
            <v>CODIGO</v>
          </cell>
          <cell r="B2730" t="str">
            <v>ITEM</v>
          </cell>
          <cell r="C2730" t="str">
            <v>UNIDAD</v>
          </cell>
        </row>
        <row r="2731">
          <cell r="D2731">
            <v>0</v>
          </cell>
        </row>
        <row r="2732">
          <cell r="B2732" t="str">
            <v>CODIGO</v>
          </cell>
        </row>
        <row r="2733">
          <cell r="A2733" t="str">
            <v>CODIGO</v>
          </cell>
          <cell r="B2733" t="str">
            <v>RECURSOS</v>
          </cell>
          <cell r="C2733" t="str">
            <v>UNIDAD</v>
          </cell>
          <cell r="D2733" t="str">
            <v>CANT.</v>
          </cell>
        </row>
        <row r="2734">
          <cell r="B2734" t="str">
            <v>MATERIALES</v>
          </cell>
        </row>
        <row r="2735">
          <cell r="B2735">
            <v>0</v>
          </cell>
          <cell r="C2735">
            <v>0</v>
          </cell>
        </row>
        <row r="2736">
          <cell r="B2736">
            <v>0</v>
          </cell>
          <cell r="C2736">
            <v>0</v>
          </cell>
        </row>
        <row r="2737">
          <cell r="B2737">
            <v>0</v>
          </cell>
          <cell r="C2737">
            <v>0</v>
          </cell>
        </row>
        <row r="2738">
          <cell r="B2738">
            <v>0</v>
          </cell>
          <cell r="C2738">
            <v>0</v>
          </cell>
        </row>
        <row r="2740">
          <cell r="B2740" t="str">
            <v>EQUIPO</v>
          </cell>
        </row>
        <row r="2741">
          <cell r="B2741" t="str">
            <v>HTA MENOR (5% de M. de O.)</v>
          </cell>
        </row>
        <row r="2742">
          <cell r="A2742">
            <v>0</v>
          </cell>
          <cell r="B2742">
            <v>0</v>
          </cell>
          <cell r="C2742">
            <v>0</v>
          </cell>
        </row>
        <row r="2743">
          <cell r="A2743">
            <v>0</v>
          </cell>
          <cell r="B2743">
            <v>0</v>
          </cell>
          <cell r="C2743">
            <v>0</v>
          </cell>
        </row>
        <row r="2744">
          <cell r="A2744">
            <v>0</v>
          </cell>
          <cell r="B2744">
            <v>0</v>
          </cell>
          <cell r="C2744">
            <v>0</v>
          </cell>
        </row>
        <row r="2746">
          <cell r="B2746" t="str">
            <v>MANO DE OBRA</v>
          </cell>
        </row>
        <row r="2747">
          <cell r="B2747">
            <v>0</v>
          </cell>
          <cell r="C2747">
            <v>0</v>
          </cell>
        </row>
        <row r="2748">
          <cell r="A2748">
            <v>0</v>
          </cell>
          <cell r="B2748">
            <v>0</v>
          </cell>
          <cell r="C2748">
            <v>0</v>
          </cell>
        </row>
        <row r="2749">
          <cell r="A2749">
            <v>0</v>
          </cell>
          <cell r="B2749">
            <v>0</v>
          </cell>
          <cell r="C2749">
            <v>0</v>
          </cell>
        </row>
        <row r="2750">
          <cell r="A2750">
            <v>0</v>
          </cell>
          <cell r="B2750">
            <v>0</v>
          </cell>
          <cell r="C2750">
            <v>0</v>
          </cell>
        </row>
        <row r="2752">
          <cell r="B2752" t="str">
            <v>TRANSPORTE</v>
          </cell>
        </row>
        <row r="2754">
          <cell r="A2754">
            <v>0</v>
          </cell>
          <cell r="B2754">
            <v>0</v>
          </cell>
          <cell r="C2754">
            <v>0</v>
          </cell>
        </row>
        <row r="2755">
          <cell r="A2755">
            <v>0</v>
          </cell>
          <cell r="B2755">
            <v>0</v>
          </cell>
          <cell r="C2755">
            <v>0</v>
          </cell>
        </row>
        <row r="2756">
          <cell r="A2756">
            <v>0</v>
          </cell>
          <cell r="B2756">
            <v>0</v>
          </cell>
          <cell r="C2756">
            <v>0</v>
          </cell>
        </row>
        <row r="2761">
          <cell r="A2761" t="str">
            <v>CODIGO</v>
          </cell>
          <cell r="B2761" t="str">
            <v>ITEM</v>
          </cell>
          <cell r="C2761" t="str">
            <v>UNIDAD</v>
          </cell>
        </row>
        <row r="2762">
          <cell r="D2762">
            <v>0</v>
          </cell>
        </row>
        <row r="2763">
          <cell r="B2763" t="str">
            <v>CODIGO</v>
          </cell>
        </row>
        <row r="2764">
          <cell r="A2764" t="str">
            <v>CODIGO</v>
          </cell>
          <cell r="B2764" t="str">
            <v>RECURSOS</v>
          </cell>
          <cell r="C2764" t="str">
            <v>UNIDAD</v>
          </cell>
          <cell r="D2764" t="str">
            <v>CANT.</v>
          </cell>
        </row>
        <row r="2765">
          <cell r="B2765" t="str">
            <v>MATERIALES</v>
          </cell>
        </row>
        <row r="2766">
          <cell r="B2766">
            <v>0</v>
          </cell>
          <cell r="C2766">
            <v>0</v>
          </cell>
        </row>
        <row r="2767">
          <cell r="B2767">
            <v>0</v>
          </cell>
          <cell r="C2767">
            <v>0</v>
          </cell>
        </row>
        <row r="2768">
          <cell r="B2768">
            <v>0</v>
          </cell>
          <cell r="C2768">
            <v>0</v>
          </cell>
        </row>
        <row r="2769">
          <cell r="B2769">
            <v>0</v>
          </cell>
          <cell r="C2769">
            <v>0</v>
          </cell>
        </row>
        <row r="2771">
          <cell r="B2771" t="str">
            <v>EQUIPO</v>
          </cell>
        </row>
        <row r="2772">
          <cell r="B2772" t="str">
            <v>HTA MENOR (5% de M. de O.)</v>
          </cell>
        </row>
        <row r="2773">
          <cell r="A2773">
            <v>0</v>
          </cell>
          <cell r="B2773">
            <v>0</v>
          </cell>
          <cell r="C2773">
            <v>0</v>
          </cell>
        </row>
        <row r="2774">
          <cell r="A2774">
            <v>0</v>
          </cell>
          <cell r="B2774">
            <v>0</v>
          </cell>
          <cell r="C2774">
            <v>0</v>
          </cell>
        </row>
        <row r="2775">
          <cell r="A2775">
            <v>0</v>
          </cell>
          <cell r="B2775">
            <v>0</v>
          </cell>
          <cell r="C2775">
            <v>0</v>
          </cell>
        </row>
        <row r="2777">
          <cell r="B2777" t="str">
            <v>MANO DE OBRA</v>
          </cell>
        </row>
        <row r="2778">
          <cell r="B2778">
            <v>0</v>
          </cell>
          <cell r="C2778">
            <v>0</v>
          </cell>
        </row>
        <row r="2779">
          <cell r="A2779">
            <v>0</v>
          </cell>
          <cell r="B2779">
            <v>0</v>
          </cell>
          <cell r="C2779">
            <v>0</v>
          </cell>
        </row>
        <row r="2780">
          <cell r="A2780">
            <v>0</v>
          </cell>
          <cell r="B2780">
            <v>0</v>
          </cell>
          <cell r="C2780">
            <v>0</v>
          </cell>
        </row>
        <row r="2781">
          <cell r="A2781">
            <v>0</v>
          </cell>
          <cell r="B2781">
            <v>0</v>
          </cell>
          <cell r="C2781">
            <v>0</v>
          </cell>
        </row>
        <row r="2783">
          <cell r="B2783" t="str">
            <v>TRANSPORTE</v>
          </cell>
        </row>
        <row r="2785">
          <cell r="A2785">
            <v>0</v>
          </cell>
          <cell r="B2785">
            <v>0</v>
          </cell>
          <cell r="C2785">
            <v>0</v>
          </cell>
        </row>
        <row r="2786">
          <cell r="A2786">
            <v>0</v>
          </cell>
          <cell r="B2786">
            <v>0</v>
          </cell>
          <cell r="C2786">
            <v>0</v>
          </cell>
        </row>
        <row r="2787">
          <cell r="A2787">
            <v>0</v>
          </cell>
          <cell r="B2787">
            <v>0</v>
          </cell>
          <cell r="C2787">
            <v>0</v>
          </cell>
        </row>
        <row r="2792">
          <cell r="A2792" t="str">
            <v>CODIGO</v>
          </cell>
          <cell r="B2792" t="str">
            <v>ITEM</v>
          </cell>
          <cell r="C2792" t="str">
            <v>UNIDAD</v>
          </cell>
        </row>
        <row r="2793">
          <cell r="D2793">
            <v>0</v>
          </cell>
        </row>
        <row r="2794">
          <cell r="B2794" t="str">
            <v>CODIGO</v>
          </cell>
        </row>
        <row r="2795">
          <cell r="A2795" t="str">
            <v>CODIGO</v>
          </cell>
          <cell r="B2795" t="str">
            <v>RECURSOS</v>
          </cell>
          <cell r="C2795" t="str">
            <v>UNIDAD</v>
          </cell>
          <cell r="D2795" t="str">
            <v>CANT.</v>
          </cell>
        </row>
        <row r="2796">
          <cell r="B2796" t="str">
            <v>MATERIALES</v>
          </cell>
        </row>
        <row r="2797">
          <cell r="B2797">
            <v>0</v>
          </cell>
          <cell r="C2797">
            <v>0</v>
          </cell>
        </row>
        <row r="2798">
          <cell r="B2798">
            <v>0</v>
          </cell>
          <cell r="C2798">
            <v>0</v>
          </cell>
        </row>
        <row r="2799">
          <cell r="B2799">
            <v>0</v>
          </cell>
          <cell r="C2799">
            <v>0</v>
          </cell>
        </row>
        <row r="2800">
          <cell r="B2800">
            <v>0</v>
          </cell>
          <cell r="C2800">
            <v>0</v>
          </cell>
        </row>
        <row r="2802">
          <cell r="B2802" t="str">
            <v>EQUIPO</v>
          </cell>
        </row>
        <row r="2803">
          <cell r="B2803" t="str">
            <v>HTA MENOR (5% de M. de O.)</v>
          </cell>
        </row>
        <row r="2804">
          <cell r="A2804">
            <v>0</v>
          </cell>
          <cell r="B2804">
            <v>0</v>
          </cell>
          <cell r="C2804">
            <v>0</v>
          </cell>
        </row>
        <row r="2805">
          <cell r="A2805">
            <v>0</v>
          </cell>
          <cell r="B2805">
            <v>0</v>
          </cell>
          <cell r="C2805">
            <v>0</v>
          </cell>
        </row>
        <row r="2806">
          <cell r="A2806">
            <v>0</v>
          </cell>
          <cell r="B2806">
            <v>0</v>
          </cell>
          <cell r="C2806">
            <v>0</v>
          </cell>
        </row>
        <row r="2808">
          <cell r="B2808" t="str">
            <v>MANO DE OBRA</v>
          </cell>
        </row>
        <row r="2809">
          <cell r="B2809">
            <v>0</v>
          </cell>
          <cell r="C2809">
            <v>0</v>
          </cell>
        </row>
        <row r="2810">
          <cell r="A2810">
            <v>0</v>
          </cell>
          <cell r="B2810">
            <v>0</v>
          </cell>
          <cell r="C2810">
            <v>0</v>
          </cell>
        </row>
        <row r="2811">
          <cell r="A2811">
            <v>0</v>
          </cell>
          <cell r="B2811">
            <v>0</v>
          </cell>
          <cell r="C2811">
            <v>0</v>
          </cell>
        </row>
        <row r="2812">
          <cell r="A2812">
            <v>0</v>
          </cell>
          <cell r="B2812">
            <v>0</v>
          </cell>
          <cell r="C2812">
            <v>0</v>
          </cell>
        </row>
        <row r="2814">
          <cell r="B2814" t="str">
            <v>TRANSPORTE</v>
          </cell>
        </row>
        <row r="2816">
          <cell r="A2816">
            <v>0</v>
          </cell>
          <cell r="B2816">
            <v>0</v>
          </cell>
          <cell r="C2816">
            <v>0</v>
          </cell>
        </row>
        <row r="2817">
          <cell r="A2817">
            <v>0</v>
          </cell>
          <cell r="B2817">
            <v>0</v>
          </cell>
          <cell r="C2817">
            <v>0</v>
          </cell>
        </row>
        <row r="2818">
          <cell r="A2818">
            <v>0</v>
          </cell>
          <cell r="B2818">
            <v>0</v>
          </cell>
          <cell r="C2818">
            <v>0</v>
          </cell>
        </row>
        <row r="2824">
          <cell r="A2824" t="str">
            <v>CODIGO</v>
          </cell>
          <cell r="B2824" t="str">
            <v>ITEM</v>
          </cell>
          <cell r="C2824" t="str">
            <v>UNIDAD</v>
          </cell>
        </row>
        <row r="2825">
          <cell r="D2825">
            <v>0</v>
          </cell>
        </row>
        <row r="2826">
          <cell r="B2826" t="str">
            <v>CODIGO</v>
          </cell>
        </row>
        <row r="2827">
          <cell r="A2827" t="str">
            <v>CODIGO</v>
          </cell>
          <cell r="B2827" t="str">
            <v>RECURSOS</v>
          </cell>
          <cell r="C2827" t="str">
            <v>UNIDAD</v>
          </cell>
          <cell r="D2827" t="str">
            <v>CANT.</v>
          </cell>
        </row>
        <row r="2828">
          <cell r="B2828" t="str">
            <v>MATERIALES</v>
          </cell>
        </row>
        <row r="2829">
          <cell r="B2829">
            <v>0</v>
          </cell>
          <cell r="C2829">
            <v>0</v>
          </cell>
        </row>
        <row r="2830">
          <cell r="B2830">
            <v>0</v>
          </cell>
          <cell r="C2830">
            <v>0</v>
          </cell>
        </row>
        <row r="2831">
          <cell r="B2831">
            <v>0</v>
          </cell>
          <cell r="C2831">
            <v>0</v>
          </cell>
        </row>
        <row r="2832">
          <cell r="B2832">
            <v>0</v>
          </cell>
          <cell r="C2832">
            <v>0</v>
          </cell>
        </row>
        <row r="2834">
          <cell r="B2834" t="str">
            <v>EQUIPO</v>
          </cell>
        </row>
        <row r="2835">
          <cell r="B2835" t="str">
            <v>HTA MENOR (5% de M. de O.)</v>
          </cell>
        </row>
        <row r="2836">
          <cell r="A2836">
            <v>0</v>
          </cell>
          <cell r="B2836">
            <v>0</v>
          </cell>
          <cell r="C2836">
            <v>0</v>
          </cell>
        </row>
        <row r="2837">
          <cell r="A2837">
            <v>0</v>
          </cell>
          <cell r="B2837">
            <v>0</v>
          </cell>
          <cell r="C2837">
            <v>0</v>
          </cell>
        </row>
        <row r="2838">
          <cell r="A2838">
            <v>0</v>
          </cell>
          <cell r="B2838">
            <v>0</v>
          </cell>
          <cell r="C2838">
            <v>0</v>
          </cell>
        </row>
        <row r="2840">
          <cell r="B2840" t="str">
            <v>MANO DE OBRA</v>
          </cell>
        </row>
        <row r="2841">
          <cell r="B2841">
            <v>0</v>
          </cell>
          <cell r="C2841">
            <v>0</v>
          </cell>
        </row>
        <row r="2842">
          <cell r="A2842">
            <v>0</v>
          </cell>
          <cell r="B2842">
            <v>0</v>
          </cell>
          <cell r="C2842">
            <v>0</v>
          </cell>
        </row>
        <row r="2843">
          <cell r="A2843">
            <v>0</v>
          </cell>
          <cell r="B2843">
            <v>0</v>
          </cell>
          <cell r="C2843">
            <v>0</v>
          </cell>
        </row>
        <row r="2844">
          <cell r="A2844">
            <v>0</v>
          </cell>
          <cell r="B2844">
            <v>0</v>
          </cell>
          <cell r="C2844">
            <v>0</v>
          </cell>
        </row>
        <row r="2846">
          <cell r="B2846" t="str">
            <v>TRANSPORTE</v>
          </cell>
        </row>
        <row r="2848">
          <cell r="A2848">
            <v>0</v>
          </cell>
          <cell r="B2848">
            <v>0</v>
          </cell>
          <cell r="C2848">
            <v>0</v>
          </cell>
        </row>
        <row r="2849">
          <cell r="A2849">
            <v>0</v>
          </cell>
          <cell r="B2849">
            <v>0</v>
          </cell>
          <cell r="C2849">
            <v>0</v>
          </cell>
        </row>
        <row r="2850">
          <cell r="A2850">
            <v>0</v>
          </cell>
          <cell r="B2850">
            <v>0</v>
          </cell>
          <cell r="C2850">
            <v>0</v>
          </cell>
        </row>
        <row r="2855">
          <cell r="A2855" t="str">
            <v>CODIGO</v>
          </cell>
          <cell r="B2855" t="str">
            <v>ITEM</v>
          </cell>
          <cell r="C2855" t="str">
            <v>UNIDAD</v>
          </cell>
        </row>
        <row r="2856">
          <cell r="D2856">
            <v>0</v>
          </cell>
        </row>
        <row r="2857">
          <cell r="B2857" t="str">
            <v>CODIGO</v>
          </cell>
        </row>
        <row r="2858">
          <cell r="A2858" t="str">
            <v>CODIGO</v>
          </cell>
          <cell r="B2858" t="str">
            <v>RECURSOS</v>
          </cell>
          <cell r="C2858" t="str">
            <v>UNIDAD</v>
          </cell>
          <cell r="D2858" t="str">
            <v>CANT.</v>
          </cell>
        </row>
        <row r="2859">
          <cell r="B2859" t="str">
            <v>MATERIALES</v>
          </cell>
        </row>
        <row r="2860">
          <cell r="B2860">
            <v>0</v>
          </cell>
          <cell r="C2860">
            <v>0</v>
          </cell>
        </row>
        <row r="2861">
          <cell r="B2861">
            <v>0</v>
          </cell>
          <cell r="C2861">
            <v>0</v>
          </cell>
        </row>
        <row r="2862">
          <cell r="B2862">
            <v>0</v>
          </cell>
          <cell r="C2862">
            <v>0</v>
          </cell>
        </row>
        <row r="2863">
          <cell r="B2863">
            <v>0</v>
          </cell>
          <cell r="C2863">
            <v>0</v>
          </cell>
        </row>
        <row r="2865">
          <cell r="B2865" t="str">
            <v>EQUIPO</v>
          </cell>
        </row>
        <row r="2866">
          <cell r="B2866" t="str">
            <v>HTA MENOR (5% de M. de O.)</v>
          </cell>
        </row>
        <row r="2867">
          <cell r="A2867">
            <v>0</v>
          </cell>
          <cell r="B2867">
            <v>0</v>
          </cell>
          <cell r="C2867">
            <v>0</v>
          </cell>
        </row>
        <row r="2868">
          <cell r="A2868">
            <v>0</v>
          </cell>
          <cell r="B2868">
            <v>0</v>
          </cell>
          <cell r="C2868">
            <v>0</v>
          </cell>
        </row>
        <row r="2869">
          <cell r="A2869">
            <v>0</v>
          </cell>
          <cell r="B2869">
            <v>0</v>
          </cell>
          <cell r="C2869">
            <v>0</v>
          </cell>
        </row>
        <row r="2871">
          <cell r="B2871" t="str">
            <v>MANO DE OBRA</v>
          </cell>
        </row>
        <row r="2872">
          <cell r="B2872">
            <v>0</v>
          </cell>
          <cell r="C2872">
            <v>0</v>
          </cell>
        </row>
        <row r="2873">
          <cell r="A2873">
            <v>0</v>
          </cell>
          <cell r="B2873">
            <v>0</v>
          </cell>
          <cell r="C2873">
            <v>0</v>
          </cell>
        </row>
        <row r="2874">
          <cell r="A2874">
            <v>0</v>
          </cell>
          <cell r="B2874">
            <v>0</v>
          </cell>
          <cell r="C2874">
            <v>0</v>
          </cell>
        </row>
        <row r="2875">
          <cell r="A2875">
            <v>0</v>
          </cell>
          <cell r="B2875">
            <v>0</v>
          </cell>
          <cell r="C2875">
            <v>0</v>
          </cell>
        </row>
        <row r="2877">
          <cell r="B2877" t="str">
            <v>TRANSPORTE</v>
          </cell>
        </row>
        <row r="2879">
          <cell r="A2879">
            <v>0</v>
          </cell>
          <cell r="B2879">
            <v>0</v>
          </cell>
          <cell r="C2879">
            <v>0</v>
          </cell>
        </row>
        <row r="2880">
          <cell r="A2880">
            <v>0</v>
          </cell>
          <cell r="B2880">
            <v>0</v>
          </cell>
          <cell r="C2880">
            <v>0</v>
          </cell>
        </row>
        <row r="2881">
          <cell r="A2881">
            <v>0</v>
          </cell>
          <cell r="B2881">
            <v>0</v>
          </cell>
          <cell r="C2881">
            <v>0</v>
          </cell>
        </row>
        <row r="2886">
          <cell r="A2886" t="str">
            <v>CODIGO</v>
          </cell>
          <cell r="B2886" t="str">
            <v>ITEM</v>
          </cell>
          <cell r="C2886" t="str">
            <v>UNIDAD</v>
          </cell>
        </row>
        <row r="2887">
          <cell r="D2887">
            <v>0</v>
          </cell>
        </row>
        <row r="2888">
          <cell r="B2888" t="str">
            <v>CODIGO</v>
          </cell>
        </row>
        <row r="2889">
          <cell r="A2889" t="str">
            <v>CODIGO</v>
          </cell>
          <cell r="B2889" t="str">
            <v>RECURSOS</v>
          </cell>
          <cell r="C2889" t="str">
            <v>UNIDAD</v>
          </cell>
          <cell r="D2889" t="str">
            <v>CANT.</v>
          </cell>
        </row>
        <row r="2890">
          <cell r="B2890" t="str">
            <v>MATERIALES</v>
          </cell>
        </row>
        <row r="2891">
          <cell r="B2891">
            <v>0</v>
          </cell>
          <cell r="C2891">
            <v>0</v>
          </cell>
        </row>
        <row r="2892">
          <cell r="B2892">
            <v>0</v>
          </cell>
          <cell r="C2892">
            <v>0</v>
          </cell>
        </row>
        <row r="2893">
          <cell r="B2893">
            <v>0</v>
          </cell>
          <cell r="C2893">
            <v>0</v>
          </cell>
        </row>
        <row r="2894">
          <cell r="B2894">
            <v>0</v>
          </cell>
          <cell r="C2894">
            <v>0</v>
          </cell>
        </row>
        <row r="2896">
          <cell r="B2896" t="str">
            <v>EQUIPO</v>
          </cell>
        </row>
        <row r="2897">
          <cell r="B2897" t="str">
            <v>HTA MENOR (5% de M. de O.)</v>
          </cell>
        </row>
        <row r="2898">
          <cell r="A2898">
            <v>0</v>
          </cell>
          <cell r="B2898">
            <v>0</v>
          </cell>
          <cell r="C2898">
            <v>0</v>
          </cell>
        </row>
        <row r="2899">
          <cell r="A2899">
            <v>0</v>
          </cell>
          <cell r="B2899">
            <v>0</v>
          </cell>
          <cell r="C2899">
            <v>0</v>
          </cell>
        </row>
        <row r="2900">
          <cell r="A2900">
            <v>0</v>
          </cell>
          <cell r="B2900">
            <v>0</v>
          </cell>
          <cell r="C2900">
            <v>0</v>
          </cell>
        </row>
        <row r="2902">
          <cell r="B2902" t="str">
            <v>MANO DE OBRA</v>
          </cell>
        </row>
        <row r="2903">
          <cell r="B2903">
            <v>0</v>
          </cell>
          <cell r="C2903">
            <v>0</v>
          </cell>
        </row>
        <row r="2904">
          <cell r="A2904">
            <v>0</v>
          </cell>
          <cell r="B2904">
            <v>0</v>
          </cell>
          <cell r="C2904">
            <v>0</v>
          </cell>
        </row>
        <row r="2905">
          <cell r="A2905">
            <v>0</v>
          </cell>
          <cell r="B2905">
            <v>0</v>
          </cell>
          <cell r="C2905">
            <v>0</v>
          </cell>
        </row>
        <row r="2906">
          <cell r="A2906">
            <v>0</v>
          </cell>
          <cell r="B2906">
            <v>0</v>
          </cell>
          <cell r="C2906">
            <v>0</v>
          </cell>
        </row>
        <row r="2908">
          <cell r="B2908" t="str">
            <v>TRANSPORTE</v>
          </cell>
        </row>
        <row r="2910">
          <cell r="A2910">
            <v>0</v>
          </cell>
          <cell r="B2910">
            <v>0</v>
          </cell>
          <cell r="C2910">
            <v>0</v>
          </cell>
        </row>
        <row r="2911">
          <cell r="A2911">
            <v>0</v>
          </cell>
          <cell r="B2911">
            <v>0</v>
          </cell>
          <cell r="C2911">
            <v>0</v>
          </cell>
        </row>
        <row r="2912">
          <cell r="A2912">
            <v>0</v>
          </cell>
          <cell r="B2912">
            <v>0</v>
          </cell>
          <cell r="C2912">
            <v>0</v>
          </cell>
        </row>
        <row r="2917">
          <cell r="A2917" t="str">
            <v>CODIGO</v>
          </cell>
          <cell r="B2917" t="str">
            <v>ITEM</v>
          </cell>
          <cell r="C2917" t="str">
            <v>UNIDAD</v>
          </cell>
        </row>
        <row r="2918">
          <cell r="D2918">
            <v>0</v>
          </cell>
        </row>
        <row r="2919">
          <cell r="B2919" t="str">
            <v>CODIGO</v>
          </cell>
        </row>
        <row r="2920">
          <cell r="A2920" t="str">
            <v>CODIGO</v>
          </cell>
          <cell r="B2920" t="str">
            <v>RECURSOS</v>
          </cell>
          <cell r="C2920" t="str">
            <v>UNIDAD</v>
          </cell>
          <cell r="D2920" t="str">
            <v>CANT.</v>
          </cell>
        </row>
        <row r="2921">
          <cell r="B2921" t="str">
            <v>MATERIALES</v>
          </cell>
        </row>
        <row r="2922">
          <cell r="B2922">
            <v>0</v>
          </cell>
          <cell r="C2922">
            <v>0</v>
          </cell>
        </row>
        <row r="2923">
          <cell r="B2923">
            <v>0</v>
          </cell>
          <cell r="C2923">
            <v>0</v>
          </cell>
        </row>
        <row r="2924">
          <cell r="B2924">
            <v>0</v>
          </cell>
          <cell r="C2924">
            <v>0</v>
          </cell>
        </row>
        <row r="2925">
          <cell r="B2925">
            <v>0</v>
          </cell>
          <cell r="C2925">
            <v>0</v>
          </cell>
        </row>
        <row r="2927">
          <cell r="B2927" t="str">
            <v>EQUIPO</v>
          </cell>
        </row>
        <row r="2928">
          <cell r="B2928" t="str">
            <v>HTA MENOR (5% de M. de O.)</v>
          </cell>
        </row>
        <row r="2929">
          <cell r="A2929">
            <v>0</v>
          </cell>
          <cell r="B2929">
            <v>0</v>
          </cell>
          <cell r="C2929">
            <v>0</v>
          </cell>
        </row>
        <row r="2930">
          <cell r="A2930">
            <v>0</v>
          </cell>
          <cell r="B2930">
            <v>0</v>
          </cell>
          <cell r="C2930">
            <v>0</v>
          </cell>
        </row>
        <row r="2931">
          <cell r="A2931">
            <v>0</v>
          </cell>
          <cell r="B2931">
            <v>0</v>
          </cell>
          <cell r="C2931">
            <v>0</v>
          </cell>
        </row>
        <row r="2933">
          <cell r="B2933" t="str">
            <v>MANO DE OBRA</v>
          </cell>
        </row>
        <row r="2934">
          <cell r="B2934">
            <v>0</v>
          </cell>
          <cell r="C2934">
            <v>0</v>
          </cell>
        </row>
        <row r="2935">
          <cell r="A2935">
            <v>0</v>
          </cell>
          <cell r="B2935">
            <v>0</v>
          </cell>
          <cell r="C2935">
            <v>0</v>
          </cell>
        </row>
        <row r="2936">
          <cell r="A2936">
            <v>0</v>
          </cell>
          <cell r="B2936">
            <v>0</v>
          </cell>
          <cell r="C2936">
            <v>0</v>
          </cell>
        </row>
        <row r="2937">
          <cell r="A2937">
            <v>0</v>
          </cell>
          <cell r="B2937">
            <v>0</v>
          </cell>
          <cell r="C2937">
            <v>0</v>
          </cell>
        </row>
        <row r="2939">
          <cell r="B2939" t="str">
            <v>TRANSPORTE</v>
          </cell>
        </row>
        <row r="2941">
          <cell r="A2941">
            <v>0</v>
          </cell>
          <cell r="B2941">
            <v>0</v>
          </cell>
          <cell r="C2941">
            <v>0</v>
          </cell>
        </row>
        <row r="2942">
          <cell r="A2942">
            <v>0</v>
          </cell>
          <cell r="B2942">
            <v>0</v>
          </cell>
          <cell r="C2942">
            <v>0</v>
          </cell>
        </row>
        <row r="2943">
          <cell r="A2943">
            <v>0</v>
          </cell>
          <cell r="B2943">
            <v>0</v>
          </cell>
          <cell r="C2943">
            <v>0</v>
          </cell>
        </row>
        <row r="2948">
          <cell r="A2948" t="str">
            <v>CODIGO</v>
          </cell>
          <cell r="B2948" t="str">
            <v>ITEM</v>
          </cell>
          <cell r="C2948" t="str">
            <v>UNIDAD</v>
          </cell>
        </row>
        <row r="2949">
          <cell r="D2949">
            <v>0</v>
          </cell>
        </row>
        <row r="2950">
          <cell r="B2950" t="str">
            <v>CODIGO</v>
          </cell>
        </row>
        <row r="2951">
          <cell r="A2951" t="str">
            <v>CODIGO</v>
          </cell>
          <cell r="B2951" t="str">
            <v>RECURSOS</v>
          </cell>
          <cell r="C2951" t="str">
            <v>UNIDAD</v>
          </cell>
          <cell r="D2951" t="str">
            <v>CANT.</v>
          </cell>
        </row>
        <row r="2952">
          <cell r="B2952" t="str">
            <v>MATERIALES</v>
          </cell>
        </row>
        <row r="2953">
          <cell r="B2953">
            <v>0</v>
          </cell>
          <cell r="C2953">
            <v>0</v>
          </cell>
        </row>
        <row r="2954">
          <cell r="B2954">
            <v>0</v>
          </cell>
          <cell r="C2954">
            <v>0</v>
          </cell>
        </row>
        <row r="2955">
          <cell r="B2955">
            <v>0</v>
          </cell>
          <cell r="C2955">
            <v>0</v>
          </cell>
        </row>
        <row r="2956">
          <cell r="B2956">
            <v>0</v>
          </cell>
          <cell r="C2956">
            <v>0</v>
          </cell>
        </row>
        <row r="2958">
          <cell r="B2958" t="str">
            <v>EQUIPO</v>
          </cell>
        </row>
        <row r="2959">
          <cell r="B2959" t="str">
            <v>HTA MENOR (5% de M. de O.)</v>
          </cell>
        </row>
        <row r="2960">
          <cell r="A2960">
            <v>0</v>
          </cell>
          <cell r="B2960">
            <v>0</v>
          </cell>
          <cell r="C2960">
            <v>0</v>
          </cell>
        </row>
        <row r="2961">
          <cell r="A2961">
            <v>0</v>
          </cell>
          <cell r="B2961">
            <v>0</v>
          </cell>
          <cell r="C2961">
            <v>0</v>
          </cell>
        </row>
        <row r="2962">
          <cell r="A2962">
            <v>0</v>
          </cell>
          <cell r="B2962">
            <v>0</v>
          </cell>
          <cell r="C2962">
            <v>0</v>
          </cell>
        </row>
        <row r="2964">
          <cell r="B2964" t="str">
            <v>MANO DE OBRA</v>
          </cell>
        </row>
        <row r="2965">
          <cell r="B2965">
            <v>0</v>
          </cell>
          <cell r="C2965">
            <v>0</v>
          </cell>
        </row>
        <row r="2966">
          <cell r="A2966">
            <v>0</v>
          </cell>
          <cell r="B2966">
            <v>0</v>
          </cell>
          <cell r="C2966">
            <v>0</v>
          </cell>
        </row>
        <row r="2967">
          <cell r="A2967">
            <v>0</v>
          </cell>
          <cell r="B2967">
            <v>0</v>
          </cell>
          <cell r="C2967">
            <v>0</v>
          </cell>
        </row>
        <row r="2968">
          <cell r="A2968">
            <v>0</v>
          </cell>
          <cell r="B2968">
            <v>0</v>
          </cell>
          <cell r="C2968">
            <v>0</v>
          </cell>
        </row>
        <row r="2970">
          <cell r="B2970" t="str">
            <v>TRANSPORTE</v>
          </cell>
        </row>
        <row r="2972">
          <cell r="A2972">
            <v>0</v>
          </cell>
          <cell r="B2972">
            <v>0</v>
          </cell>
          <cell r="C2972">
            <v>0</v>
          </cell>
        </row>
        <row r="2973">
          <cell r="A2973">
            <v>0</v>
          </cell>
          <cell r="B2973">
            <v>0</v>
          </cell>
          <cell r="C2973">
            <v>0</v>
          </cell>
        </row>
        <row r="2974">
          <cell r="A2974">
            <v>0</v>
          </cell>
          <cell r="B2974">
            <v>0</v>
          </cell>
          <cell r="C2974">
            <v>0</v>
          </cell>
        </row>
        <row r="2979">
          <cell r="A2979" t="str">
            <v>CODIGO</v>
          </cell>
          <cell r="B2979" t="str">
            <v>ITEM</v>
          </cell>
          <cell r="C2979" t="str">
            <v>UNIDAD</v>
          </cell>
        </row>
        <row r="2980">
          <cell r="D2980">
            <v>0</v>
          </cell>
        </row>
        <row r="2981">
          <cell r="B2981" t="str">
            <v>CODIGO</v>
          </cell>
        </row>
        <row r="2982">
          <cell r="A2982" t="str">
            <v>CODIGO</v>
          </cell>
          <cell r="B2982" t="str">
            <v>RECURSOS</v>
          </cell>
          <cell r="C2982" t="str">
            <v>UNIDAD</v>
          </cell>
          <cell r="D2982" t="str">
            <v>CANT.</v>
          </cell>
        </row>
        <row r="2983">
          <cell r="B2983" t="str">
            <v>MATERIALES</v>
          </cell>
        </row>
        <row r="2984">
          <cell r="B2984">
            <v>0</v>
          </cell>
          <cell r="C2984">
            <v>0</v>
          </cell>
        </row>
        <row r="2985">
          <cell r="B2985">
            <v>0</v>
          </cell>
          <cell r="C2985">
            <v>0</v>
          </cell>
        </row>
        <row r="2986">
          <cell r="B2986">
            <v>0</v>
          </cell>
          <cell r="C2986">
            <v>0</v>
          </cell>
        </row>
        <row r="2987">
          <cell r="B2987">
            <v>0</v>
          </cell>
          <cell r="C2987">
            <v>0</v>
          </cell>
        </row>
        <row r="2989">
          <cell r="B2989" t="str">
            <v>EQUIPO</v>
          </cell>
        </row>
        <row r="2990">
          <cell r="B2990" t="str">
            <v>HTA MENOR (5% de M. de O.)</v>
          </cell>
        </row>
        <row r="2991">
          <cell r="A2991">
            <v>0</v>
          </cell>
          <cell r="B2991">
            <v>0</v>
          </cell>
          <cell r="C2991">
            <v>0</v>
          </cell>
        </row>
        <row r="2992">
          <cell r="A2992">
            <v>0</v>
          </cell>
          <cell r="B2992">
            <v>0</v>
          </cell>
          <cell r="C2992">
            <v>0</v>
          </cell>
        </row>
        <row r="2993">
          <cell r="A2993">
            <v>0</v>
          </cell>
          <cell r="B2993">
            <v>0</v>
          </cell>
          <cell r="C2993">
            <v>0</v>
          </cell>
        </row>
        <row r="2995">
          <cell r="B2995" t="str">
            <v>MANO DE OBRA</v>
          </cell>
        </row>
        <row r="2996">
          <cell r="B2996">
            <v>0</v>
          </cell>
          <cell r="C2996">
            <v>0</v>
          </cell>
        </row>
        <row r="2997">
          <cell r="A2997">
            <v>0</v>
          </cell>
          <cell r="B2997">
            <v>0</v>
          </cell>
          <cell r="C2997">
            <v>0</v>
          </cell>
        </row>
        <row r="2998">
          <cell r="A2998">
            <v>0</v>
          </cell>
          <cell r="B2998">
            <v>0</v>
          </cell>
          <cell r="C2998">
            <v>0</v>
          </cell>
        </row>
        <row r="2999">
          <cell r="A2999">
            <v>0</v>
          </cell>
          <cell r="B2999">
            <v>0</v>
          </cell>
          <cell r="C2999">
            <v>0</v>
          </cell>
        </row>
        <row r="3001">
          <cell r="B3001" t="str">
            <v>TRANSPORTE</v>
          </cell>
        </row>
        <row r="3003">
          <cell r="A3003">
            <v>0</v>
          </cell>
          <cell r="B3003">
            <v>0</v>
          </cell>
          <cell r="C3003">
            <v>0</v>
          </cell>
        </row>
        <row r="3004">
          <cell r="A3004">
            <v>0</v>
          </cell>
          <cell r="B3004">
            <v>0</v>
          </cell>
          <cell r="C3004">
            <v>0</v>
          </cell>
        </row>
        <row r="3005">
          <cell r="A3005">
            <v>0</v>
          </cell>
          <cell r="B3005">
            <v>0</v>
          </cell>
          <cell r="C3005">
            <v>0</v>
          </cell>
        </row>
        <row r="3010">
          <cell r="A3010" t="str">
            <v>CODIGO</v>
          </cell>
          <cell r="B3010" t="str">
            <v>ITEM</v>
          </cell>
          <cell r="C3010" t="str">
            <v>UNIDAD</v>
          </cell>
        </row>
        <row r="3011">
          <cell r="D3011">
            <v>0</v>
          </cell>
        </row>
        <row r="3012">
          <cell r="B3012" t="str">
            <v>CODIGO</v>
          </cell>
        </row>
        <row r="3013">
          <cell r="A3013" t="str">
            <v>CODIGO</v>
          </cell>
          <cell r="B3013" t="str">
            <v>RECURSOS</v>
          </cell>
          <cell r="C3013" t="str">
            <v>UNIDAD</v>
          </cell>
          <cell r="D3013" t="str">
            <v>CANT.</v>
          </cell>
        </row>
        <row r="3014">
          <cell r="B3014" t="str">
            <v>MATERIALES</v>
          </cell>
        </row>
        <row r="3015">
          <cell r="B3015">
            <v>0</v>
          </cell>
          <cell r="C3015">
            <v>0</v>
          </cell>
        </row>
        <row r="3016">
          <cell r="B3016">
            <v>0</v>
          </cell>
          <cell r="C3016">
            <v>0</v>
          </cell>
        </row>
        <row r="3017">
          <cell r="B3017">
            <v>0</v>
          </cell>
          <cell r="C3017">
            <v>0</v>
          </cell>
        </row>
        <row r="3018">
          <cell r="B3018">
            <v>0</v>
          </cell>
          <cell r="C3018">
            <v>0</v>
          </cell>
        </row>
        <row r="3020">
          <cell r="B3020" t="str">
            <v>EQUIPO</v>
          </cell>
        </row>
        <row r="3021">
          <cell r="B3021" t="str">
            <v>HTA MENOR (5% de M. de O.)</v>
          </cell>
        </row>
        <row r="3022">
          <cell r="A3022">
            <v>0</v>
          </cell>
          <cell r="B3022">
            <v>0</v>
          </cell>
          <cell r="C3022">
            <v>0</v>
          </cell>
        </row>
        <row r="3023">
          <cell r="A3023">
            <v>0</v>
          </cell>
          <cell r="B3023">
            <v>0</v>
          </cell>
          <cell r="C3023">
            <v>0</v>
          </cell>
        </row>
        <row r="3024">
          <cell r="A3024">
            <v>0</v>
          </cell>
          <cell r="B3024">
            <v>0</v>
          </cell>
          <cell r="C3024">
            <v>0</v>
          </cell>
        </row>
        <row r="3026">
          <cell r="B3026" t="str">
            <v>MANO DE OBRA</v>
          </cell>
        </row>
        <row r="3027">
          <cell r="B3027">
            <v>0</v>
          </cell>
          <cell r="C3027">
            <v>0</v>
          </cell>
        </row>
        <row r="3028">
          <cell r="A3028">
            <v>0</v>
          </cell>
          <cell r="B3028">
            <v>0</v>
          </cell>
          <cell r="C3028">
            <v>0</v>
          </cell>
        </row>
        <row r="3029">
          <cell r="A3029">
            <v>0</v>
          </cell>
          <cell r="B3029">
            <v>0</v>
          </cell>
          <cell r="C3029">
            <v>0</v>
          </cell>
        </row>
        <row r="3030">
          <cell r="A3030">
            <v>0</v>
          </cell>
          <cell r="B3030">
            <v>0</v>
          </cell>
          <cell r="C3030">
            <v>0</v>
          </cell>
        </row>
        <row r="3032">
          <cell r="B3032" t="str">
            <v>TRANSPORTE</v>
          </cell>
        </row>
        <row r="3034">
          <cell r="A3034">
            <v>0</v>
          </cell>
          <cell r="B3034">
            <v>0</v>
          </cell>
          <cell r="C3034">
            <v>0</v>
          </cell>
        </row>
        <row r="3035">
          <cell r="A3035">
            <v>0</v>
          </cell>
          <cell r="B3035">
            <v>0</v>
          </cell>
          <cell r="C3035">
            <v>0</v>
          </cell>
        </row>
        <row r="3036">
          <cell r="A3036">
            <v>0</v>
          </cell>
          <cell r="B3036">
            <v>0</v>
          </cell>
          <cell r="C3036">
            <v>0</v>
          </cell>
        </row>
        <row r="3041">
          <cell r="A3041" t="str">
            <v>CODIGO</v>
          </cell>
          <cell r="B3041" t="str">
            <v>ITEM</v>
          </cell>
          <cell r="C3041" t="str">
            <v>UNIDAD</v>
          </cell>
        </row>
        <row r="3042">
          <cell r="D3042">
            <v>0</v>
          </cell>
        </row>
        <row r="3043">
          <cell r="B3043" t="str">
            <v>CODIGO</v>
          </cell>
        </row>
        <row r="3044">
          <cell r="A3044" t="str">
            <v>CODIGO</v>
          </cell>
          <cell r="B3044" t="str">
            <v>RECURSOS</v>
          </cell>
          <cell r="C3044" t="str">
            <v>UNIDAD</v>
          </cell>
          <cell r="D3044" t="str">
            <v>CANT.</v>
          </cell>
        </row>
        <row r="3045">
          <cell r="B3045" t="str">
            <v>MATERIALES</v>
          </cell>
        </row>
        <row r="3046">
          <cell r="B3046">
            <v>0</v>
          </cell>
          <cell r="C3046">
            <v>0</v>
          </cell>
        </row>
        <row r="3047">
          <cell r="B3047">
            <v>0</v>
          </cell>
          <cell r="C3047">
            <v>0</v>
          </cell>
        </row>
        <row r="3048">
          <cell r="B3048">
            <v>0</v>
          </cell>
          <cell r="C3048">
            <v>0</v>
          </cell>
        </row>
        <row r="3049">
          <cell r="B3049">
            <v>0</v>
          </cell>
          <cell r="C3049">
            <v>0</v>
          </cell>
        </row>
        <row r="3051">
          <cell r="B3051" t="str">
            <v>EQUIPO</v>
          </cell>
        </row>
        <row r="3052">
          <cell r="B3052" t="str">
            <v>HTA MENOR (5% de M. de O.)</v>
          </cell>
        </row>
        <row r="3053">
          <cell r="A3053">
            <v>0</v>
          </cell>
          <cell r="B3053">
            <v>0</v>
          </cell>
          <cell r="C3053">
            <v>0</v>
          </cell>
        </row>
        <row r="3054">
          <cell r="A3054">
            <v>0</v>
          </cell>
          <cell r="B3054">
            <v>0</v>
          </cell>
          <cell r="C3054">
            <v>0</v>
          </cell>
        </row>
        <row r="3055">
          <cell r="A3055">
            <v>0</v>
          </cell>
          <cell r="B3055">
            <v>0</v>
          </cell>
          <cell r="C3055">
            <v>0</v>
          </cell>
        </row>
        <row r="3057">
          <cell r="B3057" t="str">
            <v>MANO DE OBRA</v>
          </cell>
        </row>
        <row r="3058">
          <cell r="B3058">
            <v>0</v>
          </cell>
          <cell r="C3058">
            <v>0</v>
          </cell>
        </row>
        <row r="3059">
          <cell r="A3059">
            <v>0</v>
          </cell>
          <cell r="B3059">
            <v>0</v>
          </cell>
          <cell r="C3059">
            <v>0</v>
          </cell>
        </row>
        <row r="3060">
          <cell r="A3060">
            <v>0</v>
          </cell>
          <cell r="B3060">
            <v>0</v>
          </cell>
          <cell r="C3060">
            <v>0</v>
          </cell>
        </row>
        <row r="3061">
          <cell r="A3061">
            <v>0</v>
          </cell>
          <cell r="B3061">
            <v>0</v>
          </cell>
          <cell r="C3061">
            <v>0</v>
          </cell>
        </row>
        <row r="3063">
          <cell r="B3063" t="str">
            <v>TRANSPORTE</v>
          </cell>
        </row>
        <row r="3065">
          <cell r="A3065">
            <v>0</v>
          </cell>
          <cell r="B3065">
            <v>0</v>
          </cell>
          <cell r="C3065">
            <v>0</v>
          </cell>
        </row>
        <row r="3066">
          <cell r="A3066">
            <v>0</v>
          </cell>
          <cell r="B3066">
            <v>0</v>
          </cell>
          <cell r="C3066">
            <v>0</v>
          </cell>
        </row>
        <row r="3067">
          <cell r="A3067">
            <v>0</v>
          </cell>
          <cell r="B3067">
            <v>0</v>
          </cell>
          <cell r="C3067">
            <v>0</v>
          </cell>
        </row>
        <row r="3072">
          <cell r="A3072" t="str">
            <v>CODIGO</v>
          </cell>
          <cell r="B3072" t="str">
            <v>ITEM</v>
          </cell>
          <cell r="C3072" t="str">
            <v>UNIDAD</v>
          </cell>
        </row>
        <row r="3073">
          <cell r="D3073">
            <v>0</v>
          </cell>
        </row>
        <row r="3074">
          <cell r="B3074" t="str">
            <v>CODIGO</v>
          </cell>
        </row>
        <row r="3075">
          <cell r="A3075" t="str">
            <v>CODIGO</v>
          </cell>
          <cell r="B3075" t="str">
            <v>RECURSOS</v>
          </cell>
          <cell r="C3075" t="str">
            <v>UNIDAD</v>
          </cell>
          <cell r="D3075" t="str">
            <v>CANT.</v>
          </cell>
        </row>
        <row r="3076">
          <cell r="B3076" t="str">
            <v>MATERIALES</v>
          </cell>
        </row>
        <row r="3077">
          <cell r="B3077">
            <v>0</v>
          </cell>
          <cell r="C3077">
            <v>0</v>
          </cell>
        </row>
        <row r="3078">
          <cell r="B3078">
            <v>0</v>
          </cell>
          <cell r="C3078">
            <v>0</v>
          </cell>
        </row>
        <row r="3079">
          <cell r="B3079">
            <v>0</v>
          </cell>
          <cell r="C3079">
            <v>0</v>
          </cell>
        </row>
        <row r="3080">
          <cell r="B3080">
            <v>0</v>
          </cell>
          <cell r="C3080">
            <v>0</v>
          </cell>
        </row>
        <row r="3082">
          <cell r="B3082" t="str">
            <v>EQUIPO</v>
          </cell>
        </row>
        <row r="3083">
          <cell r="B3083" t="str">
            <v>HTA MENOR (5% de M. de O.)</v>
          </cell>
        </row>
        <row r="3084">
          <cell r="A3084">
            <v>0</v>
          </cell>
          <cell r="B3084">
            <v>0</v>
          </cell>
          <cell r="C3084">
            <v>0</v>
          </cell>
        </row>
        <row r="3085">
          <cell r="A3085">
            <v>0</v>
          </cell>
          <cell r="B3085">
            <v>0</v>
          </cell>
          <cell r="C3085">
            <v>0</v>
          </cell>
        </row>
        <row r="3086">
          <cell r="A3086">
            <v>0</v>
          </cell>
          <cell r="B3086">
            <v>0</v>
          </cell>
          <cell r="C3086">
            <v>0</v>
          </cell>
        </row>
        <row r="3088">
          <cell r="B3088" t="str">
            <v>MANO DE OBRA</v>
          </cell>
        </row>
        <row r="3089">
          <cell r="B3089">
            <v>0</v>
          </cell>
          <cell r="C3089">
            <v>0</v>
          </cell>
        </row>
        <row r="3090">
          <cell r="A3090">
            <v>0</v>
          </cell>
          <cell r="B3090">
            <v>0</v>
          </cell>
          <cell r="C3090">
            <v>0</v>
          </cell>
        </row>
        <row r="3091">
          <cell r="A3091">
            <v>0</v>
          </cell>
          <cell r="B3091">
            <v>0</v>
          </cell>
          <cell r="C3091">
            <v>0</v>
          </cell>
        </row>
        <row r="3092">
          <cell r="A3092">
            <v>0</v>
          </cell>
          <cell r="B3092">
            <v>0</v>
          </cell>
          <cell r="C3092">
            <v>0</v>
          </cell>
        </row>
        <row r="3094">
          <cell r="B3094" t="str">
            <v>TRANSPORTE</v>
          </cell>
        </row>
        <row r="3096">
          <cell r="A3096">
            <v>0</v>
          </cell>
          <cell r="B3096">
            <v>0</v>
          </cell>
          <cell r="C3096">
            <v>0</v>
          </cell>
        </row>
        <row r="3097">
          <cell r="A3097">
            <v>0</v>
          </cell>
          <cell r="B3097">
            <v>0</v>
          </cell>
          <cell r="C3097">
            <v>0</v>
          </cell>
        </row>
        <row r="3098">
          <cell r="A3098">
            <v>0</v>
          </cell>
          <cell r="B3098">
            <v>0</v>
          </cell>
          <cell r="C3098">
            <v>0</v>
          </cell>
        </row>
        <row r="3103">
          <cell r="A3103" t="str">
            <v>CODIGO</v>
          </cell>
          <cell r="B3103" t="str">
            <v>ITEM</v>
          </cell>
          <cell r="C3103" t="str">
            <v>UNIDAD</v>
          </cell>
        </row>
        <row r="3104">
          <cell r="D3104">
            <v>0</v>
          </cell>
        </row>
        <row r="3105">
          <cell r="B3105" t="str">
            <v>CODIGO</v>
          </cell>
        </row>
        <row r="3106">
          <cell r="A3106" t="str">
            <v>CODIGO</v>
          </cell>
          <cell r="B3106" t="str">
            <v>RECURSOS</v>
          </cell>
          <cell r="C3106" t="str">
            <v>UNIDAD</v>
          </cell>
          <cell r="D3106" t="str">
            <v>CANT.</v>
          </cell>
        </row>
        <row r="3107">
          <cell r="B3107" t="str">
            <v>MATERIALES</v>
          </cell>
        </row>
        <row r="3108">
          <cell r="B3108">
            <v>0</v>
          </cell>
          <cell r="C3108">
            <v>0</v>
          </cell>
        </row>
        <row r="3109">
          <cell r="B3109">
            <v>0</v>
          </cell>
          <cell r="C3109">
            <v>0</v>
          </cell>
        </row>
        <row r="3110">
          <cell r="B3110">
            <v>0</v>
          </cell>
          <cell r="C3110">
            <v>0</v>
          </cell>
        </row>
        <row r="3111">
          <cell r="B3111">
            <v>0</v>
          </cell>
          <cell r="C3111">
            <v>0</v>
          </cell>
        </row>
        <row r="3113">
          <cell r="B3113" t="str">
            <v>EQUIPO</v>
          </cell>
        </row>
        <row r="3114">
          <cell r="B3114" t="str">
            <v>HTA MENOR (5% de M. de O.)</v>
          </cell>
        </row>
        <row r="3115">
          <cell r="A3115">
            <v>0</v>
          </cell>
          <cell r="B3115">
            <v>0</v>
          </cell>
          <cell r="C3115">
            <v>0</v>
          </cell>
        </row>
        <row r="3116">
          <cell r="A3116">
            <v>0</v>
          </cell>
          <cell r="B3116">
            <v>0</v>
          </cell>
          <cell r="C3116">
            <v>0</v>
          </cell>
        </row>
        <row r="3117">
          <cell r="A3117">
            <v>0</v>
          </cell>
          <cell r="B3117">
            <v>0</v>
          </cell>
          <cell r="C3117">
            <v>0</v>
          </cell>
        </row>
        <row r="3119">
          <cell r="B3119" t="str">
            <v>MANO DE OBRA</v>
          </cell>
        </row>
        <row r="3120">
          <cell r="B3120">
            <v>0</v>
          </cell>
          <cell r="C3120">
            <v>0</v>
          </cell>
        </row>
        <row r="3121">
          <cell r="A3121">
            <v>0</v>
          </cell>
          <cell r="B3121">
            <v>0</v>
          </cell>
          <cell r="C3121">
            <v>0</v>
          </cell>
        </row>
        <row r="3122">
          <cell r="A3122">
            <v>0</v>
          </cell>
          <cell r="B3122">
            <v>0</v>
          </cell>
          <cell r="C3122">
            <v>0</v>
          </cell>
        </row>
        <row r="3123">
          <cell r="A3123">
            <v>0</v>
          </cell>
          <cell r="B3123">
            <v>0</v>
          </cell>
          <cell r="C3123">
            <v>0</v>
          </cell>
        </row>
        <row r="3125">
          <cell r="B3125" t="str">
            <v>TRANSPORTE</v>
          </cell>
        </row>
        <row r="3127">
          <cell r="A3127">
            <v>0</v>
          </cell>
          <cell r="B3127">
            <v>0</v>
          </cell>
          <cell r="C3127">
            <v>0</v>
          </cell>
        </row>
        <row r="3128">
          <cell r="A3128">
            <v>0</v>
          </cell>
          <cell r="B3128">
            <v>0</v>
          </cell>
          <cell r="C3128">
            <v>0</v>
          </cell>
        </row>
        <row r="3129">
          <cell r="A3129">
            <v>0</v>
          </cell>
          <cell r="B3129">
            <v>0</v>
          </cell>
          <cell r="C3129">
            <v>0</v>
          </cell>
        </row>
        <row r="3134">
          <cell r="A3134" t="str">
            <v>CODIGO</v>
          </cell>
          <cell r="B3134" t="str">
            <v>ITEM</v>
          </cell>
          <cell r="C3134" t="str">
            <v>UNIDAD</v>
          </cell>
        </row>
        <row r="3135">
          <cell r="D3135">
            <v>0</v>
          </cell>
        </row>
        <row r="3136">
          <cell r="B3136" t="str">
            <v>CODIGO</v>
          </cell>
        </row>
        <row r="3137">
          <cell r="A3137" t="str">
            <v>CODIGO</v>
          </cell>
          <cell r="B3137" t="str">
            <v>RECURSOS</v>
          </cell>
          <cell r="C3137" t="str">
            <v>UNIDAD</v>
          </cell>
          <cell r="D3137" t="str">
            <v>CANT.</v>
          </cell>
        </row>
        <row r="3138">
          <cell r="B3138" t="str">
            <v>MATERIALES</v>
          </cell>
        </row>
        <row r="3139">
          <cell r="B3139">
            <v>0</v>
          </cell>
          <cell r="C3139">
            <v>0</v>
          </cell>
        </row>
        <row r="3140">
          <cell r="B3140">
            <v>0</v>
          </cell>
          <cell r="C3140">
            <v>0</v>
          </cell>
        </row>
        <row r="3141">
          <cell r="B3141">
            <v>0</v>
          </cell>
          <cell r="C3141">
            <v>0</v>
          </cell>
        </row>
        <row r="3142">
          <cell r="B3142">
            <v>0</v>
          </cell>
          <cell r="C3142">
            <v>0</v>
          </cell>
        </row>
        <row r="3144">
          <cell r="B3144" t="str">
            <v>EQUIPO</v>
          </cell>
        </row>
        <row r="3145">
          <cell r="B3145" t="str">
            <v>HTA MENOR (5% de M. de O.)</v>
          </cell>
        </row>
        <row r="3146">
          <cell r="A3146">
            <v>0</v>
          </cell>
          <cell r="B3146">
            <v>0</v>
          </cell>
          <cell r="C3146">
            <v>0</v>
          </cell>
        </row>
        <row r="3147">
          <cell r="A3147">
            <v>0</v>
          </cell>
          <cell r="B3147">
            <v>0</v>
          </cell>
          <cell r="C3147">
            <v>0</v>
          </cell>
        </row>
        <row r="3148">
          <cell r="A3148">
            <v>0</v>
          </cell>
          <cell r="B3148">
            <v>0</v>
          </cell>
          <cell r="C3148">
            <v>0</v>
          </cell>
        </row>
        <row r="3150">
          <cell r="B3150" t="str">
            <v>MANO DE OBRA</v>
          </cell>
        </row>
        <row r="3151">
          <cell r="B3151">
            <v>0</v>
          </cell>
          <cell r="C3151">
            <v>0</v>
          </cell>
        </row>
        <row r="3152">
          <cell r="A3152">
            <v>0</v>
          </cell>
          <cell r="B3152">
            <v>0</v>
          </cell>
          <cell r="C3152">
            <v>0</v>
          </cell>
        </row>
        <row r="3153">
          <cell r="A3153">
            <v>0</v>
          </cell>
          <cell r="B3153">
            <v>0</v>
          </cell>
          <cell r="C3153">
            <v>0</v>
          </cell>
        </row>
        <row r="3154">
          <cell r="A3154">
            <v>0</v>
          </cell>
          <cell r="B3154">
            <v>0</v>
          </cell>
          <cell r="C3154">
            <v>0</v>
          </cell>
        </row>
        <row r="3156">
          <cell r="B3156" t="str">
            <v>TRANSPORTE</v>
          </cell>
        </row>
        <row r="3158">
          <cell r="A3158">
            <v>0</v>
          </cell>
          <cell r="B3158">
            <v>0</v>
          </cell>
          <cell r="C3158">
            <v>0</v>
          </cell>
        </row>
        <row r="3159">
          <cell r="A3159">
            <v>0</v>
          </cell>
          <cell r="B3159">
            <v>0</v>
          </cell>
          <cell r="C3159">
            <v>0</v>
          </cell>
        </row>
        <row r="3160">
          <cell r="A3160">
            <v>0</v>
          </cell>
          <cell r="B3160">
            <v>0</v>
          </cell>
          <cell r="C3160">
            <v>0</v>
          </cell>
        </row>
        <row r="3165">
          <cell r="A3165" t="str">
            <v>CODIGO</v>
          </cell>
          <cell r="B3165" t="str">
            <v>ITEM</v>
          </cell>
          <cell r="C3165" t="str">
            <v>UNIDAD</v>
          </cell>
        </row>
        <row r="3166">
          <cell r="D3166">
            <v>0</v>
          </cell>
        </row>
        <row r="3167">
          <cell r="B3167" t="str">
            <v>CODIGO</v>
          </cell>
        </row>
        <row r="3168">
          <cell r="A3168" t="str">
            <v>CODIGO</v>
          </cell>
          <cell r="B3168" t="str">
            <v>RECURSOS</v>
          </cell>
          <cell r="C3168" t="str">
            <v>UNIDAD</v>
          </cell>
          <cell r="D3168" t="str">
            <v>CANT.</v>
          </cell>
        </row>
        <row r="3169">
          <cell r="B3169" t="str">
            <v>MATERIALES</v>
          </cell>
        </row>
        <row r="3170">
          <cell r="B3170">
            <v>0</v>
          </cell>
          <cell r="C3170">
            <v>0</v>
          </cell>
        </row>
        <row r="3171">
          <cell r="B3171">
            <v>0</v>
          </cell>
          <cell r="C3171">
            <v>0</v>
          </cell>
        </row>
        <row r="3172">
          <cell r="B3172">
            <v>0</v>
          </cell>
          <cell r="C3172">
            <v>0</v>
          </cell>
        </row>
        <row r="3173">
          <cell r="B3173">
            <v>0</v>
          </cell>
          <cell r="C3173">
            <v>0</v>
          </cell>
        </row>
        <row r="3175">
          <cell r="B3175" t="str">
            <v>EQUIPO</v>
          </cell>
        </row>
        <row r="3176">
          <cell r="B3176" t="str">
            <v>HTA MENOR (5% de M. de O.)</v>
          </cell>
        </row>
        <row r="3177">
          <cell r="A3177">
            <v>0</v>
          </cell>
          <cell r="B3177">
            <v>0</v>
          </cell>
          <cell r="C3177">
            <v>0</v>
          </cell>
        </row>
        <row r="3178">
          <cell r="A3178">
            <v>0</v>
          </cell>
          <cell r="B3178">
            <v>0</v>
          </cell>
          <cell r="C3178">
            <v>0</v>
          </cell>
        </row>
        <row r="3179">
          <cell r="A3179">
            <v>0</v>
          </cell>
          <cell r="B3179">
            <v>0</v>
          </cell>
          <cell r="C3179">
            <v>0</v>
          </cell>
        </row>
        <row r="3181">
          <cell r="B3181" t="str">
            <v>MANO DE OBRA</v>
          </cell>
        </row>
        <row r="3182">
          <cell r="B3182">
            <v>0</v>
          </cell>
          <cell r="C3182">
            <v>0</v>
          </cell>
        </row>
        <row r="3183">
          <cell r="A3183">
            <v>0</v>
          </cell>
          <cell r="B3183">
            <v>0</v>
          </cell>
          <cell r="C3183">
            <v>0</v>
          </cell>
        </row>
        <row r="3184">
          <cell r="A3184">
            <v>0</v>
          </cell>
          <cell r="B3184">
            <v>0</v>
          </cell>
          <cell r="C3184">
            <v>0</v>
          </cell>
        </row>
        <row r="3185">
          <cell r="A3185">
            <v>0</v>
          </cell>
          <cell r="B3185">
            <v>0</v>
          </cell>
          <cell r="C3185">
            <v>0</v>
          </cell>
        </row>
        <row r="3187">
          <cell r="B3187" t="str">
            <v>TRANSPORTE</v>
          </cell>
        </row>
        <row r="3189">
          <cell r="A3189">
            <v>0</v>
          </cell>
          <cell r="B3189">
            <v>0</v>
          </cell>
          <cell r="C3189">
            <v>0</v>
          </cell>
        </row>
        <row r="3190">
          <cell r="A3190">
            <v>0</v>
          </cell>
          <cell r="B3190">
            <v>0</v>
          </cell>
          <cell r="C3190">
            <v>0</v>
          </cell>
        </row>
        <row r="3191">
          <cell r="A3191">
            <v>0</v>
          </cell>
          <cell r="B3191">
            <v>0</v>
          </cell>
          <cell r="C3191">
            <v>0</v>
          </cell>
        </row>
        <row r="3197">
          <cell r="A3197" t="str">
            <v>CODIGO</v>
          </cell>
          <cell r="B3197" t="str">
            <v>ITEM</v>
          </cell>
          <cell r="C3197" t="str">
            <v>UNIDAD</v>
          </cell>
        </row>
        <row r="3198">
          <cell r="D3198">
            <v>0</v>
          </cell>
        </row>
        <row r="3199">
          <cell r="B3199" t="str">
            <v>CODIGO</v>
          </cell>
        </row>
        <row r="3200">
          <cell r="A3200" t="str">
            <v>CODIGO</v>
          </cell>
          <cell r="B3200" t="str">
            <v>RECURSOS</v>
          </cell>
          <cell r="C3200" t="str">
            <v>UNIDAD</v>
          </cell>
          <cell r="D3200" t="str">
            <v>CANT.</v>
          </cell>
        </row>
        <row r="3201">
          <cell r="B3201" t="str">
            <v>MATERIALES</v>
          </cell>
        </row>
        <row r="3202">
          <cell r="B3202">
            <v>0</v>
          </cell>
          <cell r="C3202">
            <v>0</v>
          </cell>
        </row>
        <row r="3203">
          <cell r="B3203">
            <v>0</v>
          </cell>
          <cell r="C3203">
            <v>0</v>
          </cell>
        </row>
        <row r="3204">
          <cell r="B3204">
            <v>0</v>
          </cell>
          <cell r="C3204">
            <v>0</v>
          </cell>
        </row>
        <row r="3205">
          <cell r="B3205">
            <v>0</v>
          </cell>
          <cell r="C3205">
            <v>0</v>
          </cell>
        </row>
        <row r="3207">
          <cell r="B3207" t="str">
            <v>EQUIPO</v>
          </cell>
        </row>
        <row r="3208">
          <cell r="B3208" t="str">
            <v>HTA MENOR (5% de M. de O.)</v>
          </cell>
        </row>
        <row r="3209">
          <cell r="A3209">
            <v>0</v>
          </cell>
          <cell r="B3209">
            <v>0</v>
          </cell>
          <cell r="C3209">
            <v>0</v>
          </cell>
        </row>
        <row r="3210">
          <cell r="A3210">
            <v>0</v>
          </cell>
          <cell r="B3210">
            <v>0</v>
          </cell>
          <cell r="C3210">
            <v>0</v>
          </cell>
        </row>
        <row r="3211">
          <cell r="A3211">
            <v>0</v>
          </cell>
          <cell r="B3211">
            <v>0</v>
          </cell>
          <cell r="C3211">
            <v>0</v>
          </cell>
        </row>
        <row r="3213">
          <cell r="B3213" t="str">
            <v>MANO DE OBRA</v>
          </cell>
        </row>
        <row r="3214">
          <cell r="B3214">
            <v>0</v>
          </cell>
          <cell r="C3214">
            <v>0</v>
          </cell>
        </row>
        <row r="3215">
          <cell r="A3215">
            <v>0</v>
          </cell>
          <cell r="B3215">
            <v>0</v>
          </cell>
          <cell r="C3215">
            <v>0</v>
          </cell>
        </row>
        <row r="3216">
          <cell r="A3216">
            <v>0</v>
          </cell>
          <cell r="B3216">
            <v>0</v>
          </cell>
          <cell r="C3216">
            <v>0</v>
          </cell>
        </row>
        <row r="3217">
          <cell r="A3217">
            <v>0</v>
          </cell>
          <cell r="B3217">
            <v>0</v>
          </cell>
          <cell r="C3217">
            <v>0</v>
          </cell>
        </row>
        <row r="3219">
          <cell r="B3219" t="str">
            <v>TRANSPORTE</v>
          </cell>
        </row>
        <row r="3221">
          <cell r="A3221">
            <v>0</v>
          </cell>
          <cell r="B3221">
            <v>0</v>
          </cell>
          <cell r="C3221">
            <v>0</v>
          </cell>
        </row>
        <row r="3222">
          <cell r="A3222">
            <v>0</v>
          </cell>
          <cell r="B3222">
            <v>0</v>
          </cell>
          <cell r="C3222">
            <v>0</v>
          </cell>
        </row>
        <row r="3223">
          <cell r="A3223">
            <v>0</v>
          </cell>
          <cell r="B3223">
            <v>0</v>
          </cell>
          <cell r="C3223">
            <v>0</v>
          </cell>
        </row>
        <row r="3229">
          <cell r="A3229" t="str">
            <v>CODIGO</v>
          </cell>
          <cell r="B3229" t="str">
            <v>ITEM</v>
          </cell>
          <cell r="C3229" t="str">
            <v>UNIDAD</v>
          </cell>
        </row>
        <row r="3230">
          <cell r="D3230">
            <v>0</v>
          </cell>
        </row>
        <row r="3231">
          <cell r="B3231" t="str">
            <v>CODIGO</v>
          </cell>
        </row>
        <row r="3232">
          <cell r="A3232" t="str">
            <v>CODIGO</v>
          </cell>
          <cell r="B3232" t="str">
            <v>RECURSOS</v>
          </cell>
          <cell r="C3232" t="str">
            <v>UNIDAD</v>
          </cell>
          <cell r="D3232" t="str">
            <v>CANT.</v>
          </cell>
        </row>
        <row r="3233">
          <cell r="B3233" t="str">
            <v>MATERIALES</v>
          </cell>
        </row>
        <row r="3234">
          <cell r="B3234">
            <v>0</v>
          </cell>
          <cell r="C3234">
            <v>0</v>
          </cell>
        </row>
        <row r="3235">
          <cell r="B3235">
            <v>0</v>
          </cell>
          <cell r="C3235">
            <v>0</v>
          </cell>
        </row>
        <row r="3236">
          <cell r="B3236">
            <v>0</v>
          </cell>
          <cell r="C3236">
            <v>0</v>
          </cell>
        </row>
        <row r="3237">
          <cell r="B3237">
            <v>0</v>
          </cell>
          <cell r="C3237">
            <v>0</v>
          </cell>
        </row>
        <row r="3239">
          <cell r="B3239" t="str">
            <v>EQUIPO</v>
          </cell>
        </row>
        <row r="3240">
          <cell r="B3240" t="str">
            <v>HTA MENOR (5% de M. de O.)</v>
          </cell>
        </row>
        <row r="3241">
          <cell r="A3241">
            <v>0</v>
          </cell>
          <cell r="B3241">
            <v>0</v>
          </cell>
          <cell r="C3241">
            <v>0</v>
          </cell>
        </row>
        <row r="3242">
          <cell r="A3242">
            <v>0</v>
          </cell>
          <cell r="B3242">
            <v>0</v>
          </cell>
          <cell r="C3242">
            <v>0</v>
          </cell>
        </row>
        <row r="3243">
          <cell r="A3243">
            <v>0</v>
          </cell>
          <cell r="B3243">
            <v>0</v>
          </cell>
          <cell r="C3243">
            <v>0</v>
          </cell>
        </row>
        <row r="3245">
          <cell r="B3245" t="str">
            <v>MANO DE OBRA</v>
          </cell>
        </row>
        <row r="3246">
          <cell r="B3246">
            <v>0</v>
          </cell>
          <cell r="C3246">
            <v>0</v>
          </cell>
        </row>
        <row r="3247">
          <cell r="A3247">
            <v>0</v>
          </cell>
          <cell r="B3247">
            <v>0</v>
          </cell>
          <cell r="C3247">
            <v>0</v>
          </cell>
        </row>
        <row r="3248">
          <cell r="A3248">
            <v>0</v>
          </cell>
          <cell r="B3248">
            <v>0</v>
          </cell>
          <cell r="C3248">
            <v>0</v>
          </cell>
        </row>
        <row r="3249">
          <cell r="A3249">
            <v>0</v>
          </cell>
          <cell r="B3249">
            <v>0</v>
          </cell>
          <cell r="C3249">
            <v>0</v>
          </cell>
        </row>
        <row r="3251">
          <cell r="B3251" t="str">
            <v>TRANSPORTE</v>
          </cell>
        </row>
        <row r="3253">
          <cell r="A3253">
            <v>0</v>
          </cell>
          <cell r="B3253">
            <v>0</v>
          </cell>
          <cell r="C3253">
            <v>0</v>
          </cell>
        </row>
        <row r="3254">
          <cell r="A3254">
            <v>0</v>
          </cell>
          <cell r="B3254">
            <v>0</v>
          </cell>
          <cell r="C3254">
            <v>0</v>
          </cell>
        </row>
        <row r="3255">
          <cell r="A3255">
            <v>0</v>
          </cell>
          <cell r="B3255">
            <v>0</v>
          </cell>
          <cell r="C3255">
            <v>0</v>
          </cell>
        </row>
        <row r="3260">
          <cell r="A3260" t="str">
            <v>CODIGO</v>
          </cell>
          <cell r="B3260" t="str">
            <v>ITEM</v>
          </cell>
          <cell r="C3260" t="str">
            <v>UNIDAD</v>
          </cell>
        </row>
        <row r="3261">
          <cell r="D3261">
            <v>0</v>
          </cell>
        </row>
        <row r="3262">
          <cell r="B3262" t="str">
            <v>CODIGO</v>
          </cell>
        </row>
        <row r="3263">
          <cell r="A3263" t="str">
            <v>CODIGO</v>
          </cell>
          <cell r="B3263" t="str">
            <v>RECURSOS</v>
          </cell>
          <cell r="C3263" t="str">
            <v>UNIDAD</v>
          </cell>
          <cell r="D3263" t="str">
            <v>CANT.</v>
          </cell>
        </row>
        <row r="3264">
          <cell r="B3264" t="str">
            <v>MATERIALES</v>
          </cell>
        </row>
        <row r="3265">
          <cell r="B3265">
            <v>0</v>
          </cell>
          <cell r="C3265">
            <v>0</v>
          </cell>
        </row>
        <row r="3266">
          <cell r="B3266">
            <v>0</v>
          </cell>
          <cell r="C3266">
            <v>0</v>
          </cell>
        </row>
        <row r="3267">
          <cell r="B3267">
            <v>0</v>
          </cell>
          <cell r="C3267">
            <v>0</v>
          </cell>
        </row>
        <row r="3268">
          <cell r="B3268">
            <v>0</v>
          </cell>
          <cell r="C3268">
            <v>0</v>
          </cell>
        </row>
        <row r="3270">
          <cell r="B3270" t="str">
            <v>EQUIPO</v>
          </cell>
        </row>
        <row r="3271">
          <cell r="B3271" t="str">
            <v>HTA MENOR (5% de M. de O.)</v>
          </cell>
        </row>
        <row r="3272">
          <cell r="A3272">
            <v>0</v>
          </cell>
          <cell r="B3272">
            <v>0</v>
          </cell>
          <cell r="C3272">
            <v>0</v>
          </cell>
        </row>
        <row r="3273">
          <cell r="A3273">
            <v>0</v>
          </cell>
          <cell r="B3273">
            <v>0</v>
          </cell>
          <cell r="C3273">
            <v>0</v>
          </cell>
        </row>
        <row r="3274">
          <cell r="A3274">
            <v>0</v>
          </cell>
          <cell r="B3274">
            <v>0</v>
          </cell>
          <cell r="C3274">
            <v>0</v>
          </cell>
        </row>
        <row r="3276">
          <cell r="B3276" t="str">
            <v>MANO DE OBRA</v>
          </cell>
        </row>
        <row r="3277">
          <cell r="B3277">
            <v>0</v>
          </cell>
          <cell r="C3277">
            <v>0</v>
          </cell>
        </row>
        <row r="3278">
          <cell r="A3278">
            <v>0</v>
          </cell>
          <cell r="B3278">
            <v>0</v>
          </cell>
          <cell r="C3278">
            <v>0</v>
          </cell>
        </row>
        <row r="3279">
          <cell r="A3279">
            <v>0</v>
          </cell>
          <cell r="B3279">
            <v>0</v>
          </cell>
          <cell r="C3279">
            <v>0</v>
          </cell>
        </row>
        <row r="3280">
          <cell r="A3280">
            <v>0</v>
          </cell>
          <cell r="B3280">
            <v>0</v>
          </cell>
          <cell r="C3280">
            <v>0</v>
          </cell>
        </row>
        <row r="3282">
          <cell r="B3282" t="str">
            <v>TRANSPORTE</v>
          </cell>
        </row>
        <row r="3284">
          <cell r="A3284">
            <v>0</v>
          </cell>
          <cell r="B3284">
            <v>0</v>
          </cell>
          <cell r="C3284">
            <v>0</v>
          </cell>
        </row>
        <row r="3285">
          <cell r="A3285">
            <v>0</v>
          </cell>
          <cell r="B3285">
            <v>0</v>
          </cell>
          <cell r="C3285">
            <v>0</v>
          </cell>
        </row>
        <row r="3286">
          <cell r="A3286">
            <v>0</v>
          </cell>
          <cell r="B3286">
            <v>0</v>
          </cell>
          <cell r="C3286">
            <v>0</v>
          </cell>
        </row>
        <row r="3291">
          <cell r="A3291" t="str">
            <v>CODIGO</v>
          </cell>
          <cell r="B3291" t="str">
            <v>ITEM</v>
          </cell>
          <cell r="C3291" t="str">
            <v>UNIDAD</v>
          </cell>
        </row>
        <row r="3292">
          <cell r="D3292">
            <v>0</v>
          </cell>
        </row>
        <row r="3293">
          <cell r="B3293" t="str">
            <v>CODIGO</v>
          </cell>
        </row>
        <row r="3294">
          <cell r="A3294" t="str">
            <v>CODIGO</v>
          </cell>
          <cell r="B3294" t="str">
            <v>RECURSOS</v>
          </cell>
          <cell r="C3294" t="str">
            <v>UNIDAD</v>
          </cell>
          <cell r="D3294" t="str">
            <v>CANT.</v>
          </cell>
        </row>
        <row r="3295">
          <cell r="B3295" t="str">
            <v>MATERIALES</v>
          </cell>
        </row>
        <row r="3296">
          <cell r="B3296">
            <v>0</v>
          </cell>
          <cell r="C3296">
            <v>0</v>
          </cell>
        </row>
        <row r="3297">
          <cell r="B3297">
            <v>0</v>
          </cell>
          <cell r="C3297">
            <v>0</v>
          </cell>
        </row>
        <row r="3298">
          <cell r="B3298">
            <v>0</v>
          </cell>
          <cell r="C3298">
            <v>0</v>
          </cell>
        </row>
        <row r="3299">
          <cell r="B3299">
            <v>0</v>
          </cell>
          <cell r="C3299">
            <v>0</v>
          </cell>
        </row>
        <row r="3301">
          <cell r="B3301" t="str">
            <v>EQUIPO</v>
          </cell>
        </row>
        <row r="3302">
          <cell r="B3302" t="str">
            <v>HTA MENOR (5% de M. de O.)</v>
          </cell>
        </row>
        <row r="3303">
          <cell r="A3303">
            <v>0</v>
          </cell>
          <cell r="B3303">
            <v>0</v>
          </cell>
          <cell r="C3303">
            <v>0</v>
          </cell>
        </row>
        <row r="3304">
          <cell r="A3304">
            <v>0</v>
          </cell>
          <cell r="B3304">
            <v>0</v>
          </cell>
          <cell r="C3304">
            <v>0</v>
          </cell>
        </row>
        <row r="3305">
          <cell r="A3305">
            <v>0</v>
          </cell>
          <cell r="B3305">
            <v>0</v>
          </cell>
          <cell r="C3305">
            <v>0</v>
          </cell>
        </row>
        <row r="3307">
          <cell r="B3307" t="str">
            <v>MANO DE OBRA</v>
          </cell>
        </row>
        <row r="3308">
          <cell r="B3308">
            <v>0</v>
          </cell>
          <cell r="C3308">
            <v>0</v>
          </cell>
        </row>
        <row r="3309">
          <cell r="A3309">
            <v>0</v>
          </cell>
          <cell r="B3309">
            <v>0</v>
          </cell>
          <cell r="C3309">
            <v>0</v>
          </cell>
        </row>
        <row r="3310">
          <cell r="A3310">
            <v>0</v>
          </cell>
          <cell r="B3310">
            <v>0</v>
          </cell>
          <cell r="C3310">
            <v>0</v>
          </cell>
        </row>
        <row r="3311">
          <cell r="A3311">
            <v>0</v>
          </cell>
          <cell r="B3311">
            <v>0</v>
          </cell>
          <cell r="C3311">
            <v>0</v>
          </cell>
        </row>
        <row r="3313">
          <cell r="B3313" t="str">
            <v>TRANSPORTE</v>
          </cell>
        </row>
        <row r="3315">
          <cell r="A3315">
            <v>0</v>
          </cell>
          <cell r="B3315">
            <v>0</v>
          </cell>
          <cell r="C3315">
            <v>0</v>
          </cell>
        </row>
        <row r="3316">
          <cell r="A3316">
            <v>0</v>
          </cell>
          <cell r="B3316">
            <v>0</v>
          </cell>
          <cell r="C3316">
            <v>0</v>
          </cell>
        </row>
        <row r="3317">
          <cell r="A3317">
            <v>0</v>
          </cell>
          <cell r="B3317">
            <v>0</v>
          </cell>
          <cell r="C3317">
            <v>0</v>
          </cell>
        </row>
        <row r="3322">
          <cell r="A3322" t="str">
            <v>CODIGO</v>
          </cell>
          <cell r="B3322" t="str">
            <v>ITEM</v>
          </cell>
          <cell r="C3322" t="str">
            <v>UNIDAD</v>
          </cell>
        </row>
        <row r="3323">
          <cell r="D3323">
            <v>0</v>
          </cell>
        </row>
        <row r="3324">
          <cell r="B3324" t="str">
            <v>CODIGO</v>
          </cell>
        </row>
        <row r="3325">
          <cell r="A3325" t="str">
            <v>CODIGO</v>
          </cell>
          <cell r="B3325" t="str">
            <v>RECURSOS</v>
          </cell>
          <cell r="C3325" t="str">
            <v>UNIDAD</v>
          </cell>
          <cell r="D3325" t="str">
            <v>CANT.</v>
          </cell>
        </row>
        <row r="3326">
          <cell r="B3326" t="str">
            <v>MATERIALES</v>
          </cell>
        </row>
        <row r="3327">
          <cell r="B3327">
            <v>0</v>
          </cell>
          <cell r="C3327">
            <v>0</v>
          </cell>
        </row>
        <row r="3328">
          <cell r="B3328">
            <v>0</v>
          </cell>
          <cell r="C3328">
            <v>0</v>
          </cell>
        </row>
        <row r="3329">
          <cell r="B3329">
            <v>0</v>
          </cell>
          <cell r="C3329">
            <v>0</v>
          </cell>
        </row>
        <row r="3330">
          <cell r="B3330">
            <v>0</v>
          </cell>
          <cell r="C3330">
            <v>0</v>
          </cell>
        </row>
        <row r="3332">
          <cell r="B3332" t="str">
            <v>EQUIPO</v>
          </cell>
        </row>
        <row r="3333">
          <cell r="B3333" t="str">
            <v>HTA MENOR (5% de M. de O.)</v>
          </cell>
        </row>
        <row r="3334">
          <cell r="A3334">
            <v>0</v>
          </cell>
          <cell r="B3334">
            <v>0</v>
          </cell>
          <cell r="C3334">
            <v>0</v>
          </cell>
        </row>
        <row r="3335">
          <cell r="A3335">
            <v>0</v>
          </cell>
          <cell r="B3335">
            <v>0</v>
          </cell>
          <cell r="C3335">
            <v>0</v>
          </cell>
        </row>
        <row r="3336">
          <cell r="A3336">
            <v>0</v>
          </cell>
          <cell r="B3336">
            <v>0</v>
          </cell>
          <cell r="C3336">
            <v>0</v>
          </cell>
        </row>
        <row r="3338">
          <cell r="B3338" t="str">
            <v>MANO DE OBRA</v>
          </cell>
        </row>
        <row r="3339">
          <cell r="B3339">
            <v>0</v>
          </cell>
          <cell r="C3339">
            <v>0</v>
          </cell>
        </row>
        <row r="3340">
          <cell r="A3340">
            <v>0</v>
          </cell>
          <cell r="B3340">
            <v>0</v>
          </cell>
          <cell r="C3340">
            <v>0</v>
          </cell>
        </row>
        <row r="3341">
          <cell r="A3341">
            <v>0</v>
          </cell>
          <cell r="B3341">
            <v>0</v>
          </cell>
          <cell r="C3341">
            <v>0</v>
          </cell>
        </row>
        <row r="3342">
          <cell r="A3342">
            <v>0</v>
          </cell>
          <cell r="B3342">
            <v>0</v>
          </cell>
          <cell r="C3342">
            <v>0</v>
          </cell>
        </row>
        <row r="3344">
          <cell r="B3344" t="str">
            <v>TRANSPORTE</v>
          </cell>
        </row>
        <row r="3346">
          <cell r="A3346">
            <v>0</v>
          </cell>
          <cell r="B3346">
            <v>0</v>
          </cell>
          <cell r="C3346">
            <v>0</v>
          </cell>
        </row>
        <row r="3347">
          <cell r="A3347">
            <v>0</v>
          </cell>
          <cell r="B3347">
            <v>0</v>
          </cell>
          <cell r="C3347">
            <v>0</v>
          </cell>
        </row>
        <row r="3348">
          <cell r="A3348">
            <v>0</v>
          </cell>
          <cell r="B3348">
            <v>0</v>
          </cell>
          <cell r="C3348">
            <v>0</v>
          </cell>
        </row>
        <row r="3353">
          <cell r="A3353" t="str">
            <v>CODIGO</v>
          </cell>
          <cell r="B3353" t="str">
            <v>ITEM</v>
          </cell>
          <cell r="C3353" t="str">
            <v>UNIDAD</v>
          </cell>
        </row>
        <row r="3354">
          <cell r="D3354">
            <v>0</v>
          </cell>
        </row>
        <row r="3355">
          <cell r="B3355" t="str">
            <v>CODIGO</v>
          </cell>
        </row>
        <row r="3356">
          <cell r="A3356" t="str">
            <v>CODIGO</v>
          </cell>
          <cell r="B3356" t="str">
            <v>RECURSOS</v>
          </cell>
          <cell r="C3356" t="str">
            <v>UNIDAD</v>
          </cell>
          <cell r="D3356" t="str">
            <v>CANT.</v>
          </cell>
        </row>
        <row r="3357">
          <cell r="B3357" t="str">
            <v>MATERIALES</v>
          </cell>
        </row>
        <row r="3358">
          <cell r="B3358">
            <v>0</v>
          </cell>
          <cell r="C3358">
            <v>0</v>
          </cell>
        </row>
        <row r="3359">
          <cell r="B3359">
            <v>0</v>
          </cell>
          <cell r="C3359">
            <v>0</v>
          </cell>
        </row>
        <row r="3360">
          <cell r="B3360">
            <v>0</v>
          </cell>
          <cell r="C3360">
            <v>0</v>
          </cell>
        </row>
        <row r="3361">
          <cell r="B3361">
            <v>0</v>
          </cell>
          <cell r="C3361">
            <v>0</v>
          </cell>
        </row>
        <row r="3363">
          <cell r="B3363" t="str">
            <v>EQUIPO</v>
          </cell>
        </row>
        <row r="3364">
          <cell r="B3364" t="str">
            <v>HTA MENOR (5% de M. de O.)</v>
          </cell>
        </row>
        <row r="3365">
          <cell r="A3365">
            <v>0</v>
          </cell>
          <cell r="B3365">
            <v>0</v>
          </cell>
          <cell r="C3365">
            <v>0</v>
          </cell>
        </row>
        <row r="3366">
          <cell r="A3366">
            <v>0</v>
          </cell>
          <cell r="B3366">
            <v>0</v>
          </cell>
          <cell r="C3366">
            <v>0</v>
          </cell>
        </row>
        <row r="3367">
          <cell r="A3367">
            <v>0</v>
          </cell>
          <cell r="B3367">
            <v>0</v>
          </cell>
          <cell r="C3367">
            <v>0</v>
          </cell>
        </row>
        <row r="3369">
          <cell r="B3369" t="str">
            <v>MANO DE OBRA</v>
          </cell>
        </row>
        <row r="3370">
          <cell r="B3370">
            <v>0</v>
          </cell>
          <cell r="C3370">
            <v>0</v>
          </cell>
        </row>
        <row r="3371">
          <cell r="A3371">
            <v>0</v>
          </cell>
          <cell r="B3371">
            <v>0</v>
          </cell>
          <cell r="C3371">
            <v>0</v>
          </cell>
        </row>
        <row r="3372">
          <cell r="A3372">
            <v>0</v>
          </cell>
          <cell r="B3372">
            <v>0</v>
          </cell>
          <cell r="C3372">
            <v>0</v>
          </cell>
        </row>
        <row r="3373">
          <cell r="A3373">
            <v>0</v>
          </cell>
          <cell r="B3373">
            <v>0</v>
          </cell>
          <cell r="C3373">
            <v>0</v>
          </cell>
        </row>
        <row r="3375">
          <cell r="B3375" t="str">
            <v>TRANSPORTE</v>
          </cell>
        </row>
        <row r="3377">
          <cell r="A3377">
            <v>0</v>
          </cell>
          <cell r="B3377">
            <v>0</v>
          </cell>
          <cell r="C3377">
            <v>0</v>
          </cell>
        </row>
        <row r="3378">
          <cell r="A3378">
            <v>0</v>
          </cell>
          <cell r="B3378">
            <v>0</v>
          </cell>
          <cell r="C3378">
            <v>0</v>
          </cell>
        </row>
        <row r="3379">
          <cell r="A3379">
            <v>0</v>
          </cell>
          <cell r="B3379">
            <v>0</v>
          </cell>
          <cell r="C3379">
            <v>0</v>
          </cell>
        </row>
        <row r="3384">
          <cell r="A3384" t="str">
            <v>CODIGO</v>
          </cell>
          <cell r="B3384" t="str">
            <v>ITEM</v>
          </cell>
          <cell r="C3384" t="str">
            <v>UNIDAD</v>
          </cell>
        </row>
        <row r="3385">
          <cell r="D3385">
            <v>0</v>
          </cell>
        </row>
        <row r="3386">
          <cell r="B3386" t="str">
            <v>CODIGO</v>
          </cell>
        </row>
        <row r="3387">
          <cell r="A3387" t="str">
            <v>CODIGO</v>
          </cell>
          <cell r="B3387" t="str">
            <v>RECURSOS</v>
          </cell>
          <cell r="C3387" t="str">
            <v>UNIDAD</v>
          </cell>
          <cell r="D3387" t="str">
            <v>CANT.</v>
          </cell>
        </row>
        <row r="3388">
          <cell r="B3388" t="str">
            <v>MATERIALES</v>
          </cell>
        </row>
        <row r="3389">
          <cell r="B3389">
            <v>0</v>
          </cell>
          <cell r="C3389">
            <v>0</v>
          </cell>
        </row>
        <row r="3390">
          <cell r="B3390">
            <v>0</v>
          </cell>
          <cell r="C3390">
            <v>0</v>
          </cell>
        </row>
        <row r="3391">
          <cell r="B3391">
            <v>0</v>
          </cell>
          <cell r="C3391">
            <v>0</v>
          </cell>
        </row>
        <row r="3392">
          <cell r="B3392">
            <v>0</v>
          </cell>
          <cell r="C3392">
            <v>0</v>
          </cell>
        </row>
        <row r="3394">
          <cell r="B3394" t="str">
            <v>EQUIPO</v>
          </cell>
        </row>
        <row r="3395">
          <cell r="B3395" t="str">
            <v>HTA MENOR (5% de M. de O.)</v>
          </cell>
        </row>
        <row r="3396">
          <cell r="A3396">
            <v>0</v>
          </cell>
          <cell r="B3396">
            <v>0</v>
          </cell>
          <cell r="C3396">
            <v>0</v>
          </cell>
        </row>
        <row r="3397">
          <cell r="A3397">
            <v>0</v>
          </cell>
          <cell r="B3397">
            <v>0</v>
          </cell>
          <cell r="C3397">
            <v>0</v>
          </cell>
        </row>
        <row r="3398">
          <cell r="A3398">
            <v>0</v>
          </cell>
          <cell r="B3398">
            <v>0</v>
          </cell>
          <cell r="C3398">
            <v>0</v>
          </cell>
        </row>
        <row r="3400">
          <cell r="B3400" t="str">
            <v>MANO DE OBRA</v>
          </cell>
        </row>
        <row r="3401">
          <cell r="B3401">
            <v>0</v>
          </cell>
          <cell r="C3401">
            <v>0</v>
          </cell>
        </row>
        <row r="3402">
          <cell r="A3402">
            <v>0</v>
          </cell>
          <cell r="B3402">
            <v>0</v>
          </cell>
          <cell r="C3402">
            <v>0</v>
          </cell>
        </row>
        <row r="3403">
          <cell r="A3403">
            <v>0</v>
          </cell>
          <cell r="B3403">
            <v>0</v>
          </cell>
          <cell r="C3403">
            <v>0</v>
          </cell>
        </row>
        <row r="3404">
          <cell r="A3404">
            <v>0</v>
          </cell>
          <cell r="B3404">
            <v>0</v>
          </cell>
          <cell r="C3404">
            <v>0</v>
          </cell>
        </row>
        <row r="3406">
          <cell r="B3406" t="str">
            <v>TRANSPORTE</v>
          </cell>
        </row>
        <row r="3408">
          <cell r="A3408">
            <v>0</v>
          </cell>
          <cell r="B3408">
            <v>0</v>
          </cell>
          <cell r="C3408">
            <v>0</v>
          </cell>
        </row>
        <row r="3409">
          <cell r="A3409">
            <v>0</v>
          </cell>
          <cell r="B3409">
            <v>0</v>
          </cell>
          <cell r="C3409">
            <v>0</v>
          </cell>
        </row>
        <row r="3410">
          <cell r="A3410">
            <v>0</v>
          </cell>
          <cell r="B3410">
            <v>0</v>
          </cell>
          <cell r="C3410">
            <v>0</v>
          </cell>
        </row>
        <row r="3415">
          <cell r="A3415" t="str">
            <v>CODIGO</v>
          </cell>
          <cell r="B3415" t="str">
            <v>ITEM</v>
          </cell>
          <cell r="C3415" t="str">
            <v>UNIDAD</v>
          </cell>
        </row>
        <row r="3416">
          <cell r="D3416">
            <v>0</v>
          </cell>
        </row>
        <row r="3417">
          <cell r="B3417" t="str">
            <v>CODIGO</v>
          </cell>
        </row>
        <row r="3418">
          <cell r="A3418" t="str">
            <v>CODIGO</v>
          </cell>
          <cell r="B3418" t="str">
            <v>RECURSOS</v>
          </cell>
          <cell r="C3418" t="str">
            <v>UNIDAD</v>
          </cell>
          <cell r="D3418" t="str">
            <v>CANT.</v>
          </cell>
        </row>
        <row r="3419">
          <cell r="B3419" t="str">
            <v>MATERIALES</v>
          </cell>
        </row>
        <row r="3420">
          <cell r="B3420">
            <v>0</v>
          </cell>
          <cell r="C3420">
            <v>0</v>
          </cell>
        </row>
        <row r="3421">
          <cell r="B3421">
            <v>0</v>
          </cell>
          <cell r="C3421">
            <v>0</v>
          </cell>
        </row>
        <row r="3422">
          <cell r="B3422">
            <v>0</v>
          </cell>
          <cell r="C3422">
            <v>0</v>
          </cell>
        </row>
        <row r="3423">
          <cell r="B3423">
            <v>0</v>
          </cell>
          <cell r="C3423">
            <v>0</v>
          </cell>
        </row>
        <row r="3425">
          <cell r="B3425" t="str">
            <v>EQUIPO</v>
          </cell>
        </row>
        <row r="3426">
          <cell r="B3426" t="str">
            <v>HTA MENOR (5% de M. de O.)</v>
          </cell>
        </row>
        <row r="3427">
          <cell r="A3427">
            <v>0</v>
          </cell>
          <cell r="B3427">
            <v>0</v>
          </cell>
          <cell r="C3427">
            <v>0</v>
          </cell>
        </row>
        <row r="3428">
          <cell r="A3428">
            <v>0</v>
          </cell>
          <cell r="B3428">
            <v>0</v>
          </cell>
          <cell r="C3428">
            <v>0</v>
          </cell>
        </row>
        <row r="3429">
          <cell r="A3429">
            <v>0</v>
          </cell>
          <cell r="B3429">
            <v>0</v>
          </cell>
          <cell r="C3429">
            <v>0</v>
          </cell>
        </row>
        <row r="3431">
          <cell r="B3431" t="str">
            <v>MANO DE OBRA</v>
          </cell>
        </row>
        <row r="3432">
          <cell r="B3432">
            <v>0</v>
          </cell>
          <cell r="C3432">
            <v>0</v>
          </cell>
        </row>
        <row r="3433">
          <cell r="A3433">
            <v>0</v>
          </cell>
          <cell r="B3433">
            <v>0</v>
          </cell>
          <cell r="C3433">
            <v>0</v>
          </cell>
        </row>
        <row r="3434">
          <cell r="A3434">
            <v>0</v>
          </cell>
          <cell r="B3434">
            <v>0</v>
          </cell>
          <cell r="C3434">
            <v>0</v>
          </cell>
        </row>
        <row r="3435">
          <cell r="A3435">
            <v>0</v>
          </cell>
          <cell r="B3435">
            <v>0</v>
          </cell>
          <cell r="C3435">
            <v>0</v>
          </cell>
        </row>
        <row r="3437">
          <cell r="B3437" t="str">
            <v>TRANSPORTE</v>
          </cell>
        </row>
        <row r="3439">
          <cell r="A3439">
            <v>0</v>
          </cell>
          <cell r="B3439">
            <v>0</v>
          </cell>
          <cell r="C3439">
            <v>0</v>
          </cell>
        </row>
        <row r="3440">
          <cell r="A3440">
            <v>0</v>
          </cell>
          <cell r="B3440">
            <v>0</v>
          </cell>
          <cell r="C3440">
            <v>0</v>
          </cell>
        </row>
        <row r="3441">
          <cell r="A3441">
            <v>0</v>
          </cell>
          <cell r="B3441">
            <v>0</v>
          </cell>
          <cell r="C3441">
            <v>0</v>
          </cell>
        </row>
        <row r="3446">
          <cell r="A3446" t="str">
            <v>CODIGO</v>
          </cell>
          <cell r="B3446" t="str">
            <v>ITEM</v>
          </cell>
          <cell r="C3446" t="str">
            <v>UNIDAD</v>
          </cell>
        </row>
        <row r="3447">
          <cell r="D3447">
            <v>0</v>
          </cell>
        </row>
        <row r="3448">
          <cell r="B3448" t="str">
            <v>CODIGO</v>
          </cell>
        </row>
        <row r="3449">
          <cell r="A3449" t="str">
            <v>CODIGO</v>
          </cell>
          <cell r="B3449" t="str">
            <v>RECURSOS</v>
          </cell>
          <cell r="C3449" t="str">
            <v>UNIDAD</v>
          </cell>
          <cell r="D3449" t="str">
            <v>CANT.</v>
          </cell>
        </row>
        <row r="3450">
          <cell r="B3450" t="str">
            <v>MATERIALES</v>
          </cell>
        </row>
        <row r="3451">
          <cell r="B3451">
            <v>0</v>
          </cell>
          <cell r="C3451">
            <v>0</v>
          </cell>
        </row>
        <row r="3452">
          <cell r="B3452">
            <v>0</v>
          </cell>
          <cell r="C3452">
            <v>0</v>
          </cell>
        </row>
        <row r="3453">
          <cell r="B3453">
            <v>0</v>
          </cell>
          <cell r="C3453">
            <v>0</v>
          </cell>
        </row>
        <row r="3454">
          <cell r="B3454">
            <v>0</v>
          </cell>
          <cell r="C3454">
            <v>0</v>
          </cell>
        </row>
        <row r="3456">
          <cell r="B3456" t="str">
            <v>EQUIPO</v>
          </cell>
        </row>
        <row r="3457">
          <cell r="B3457" t="str">
            <v>HTA MENOR (5% de M. de O.)</v>
          </cell>
        </row>
        <row r="3458">
          <cell r="A3458">
            <v>0</v>
          </cell>
          <cell r="B3458">
            <v>0</v>
          </cell>
          <cell r="C3458">
            <v>0</v>
          </cell>
        </row>
        <row r="3459">
          <cell r="A3459">
            <v>0</v>
          </cell>
          <cell r="B3459">
            <v>0</v>
          </cell>
          <cell r="C3459">
            <v>0</v>
          </cell>
        </row>
        <row r="3460">
          <cell r="A3460">
            <v>0</v>
          </cell>
          <cell r="B3460">
            <v>0</v>
          </cell>
          <cell r="C3460">
            <v>0</v>
          </cell>
        </row>
        <row r="3462">
          <cell r="B3462" t="str">
            <v>MANO DE OBRA</v>
          </cell>
        </row>
        <row r="3463">
          <cell r="B3463">
            <v>0</v>
          </cell>
          <cell r="C3463">
            <v>0</v>
          </cell>
        </row>
        <row r="3464">
          <cell r="A3464">
            <v>0</v>
          </cell>
          <cell r="B3464">
            <v>0</v>
          </cell>
          <cell r="C3464">
            <v>0</v>
          </cell>
        </row>
        <row r="3465">
          <cell r="A3465">
            <v>0</v>
          </cell>
          <cell r="B3465">
            <v>0</v>
          </cell>
          <cell r="C3465">
            <v>0</v>
          </cell>
        </row>
        <row r="3466">
          <cell r="A3466">
            <v>0</v>
          </cell>
          <cell r="B3466">
            <v>0</v>
          </cell>
          <cell r="C3466">
            <v>0</v>
          </cell>
        </row>
        <row r="3468">
          <cell r="B3468" t="str">
            <v>TRANSPORTE</v>
          </cell>
        </row>
        <row r="3470">
          <cell r="A3470">
            <v>0</v>
          </cell>
          <cell r="B3470">
            <v>0</v>
          </cell>
          <cell r="C3470">
            <v>0</v>
          </cell>
        </row>
        <row r="3471">
          <cell r="A3471">
            <v>0</v>
          </cell>
          <cell r="B3471">
            <v>0</v>
          </cell>
          <cell r="C3471">
            <v>0</v>
          </cell>
        </row>
        <row r="3472">
          <cell r="A3472">
            <v>0</v>
          </cell>
          <cell r="B3472">
            <v>0</v>
          </cell>
          <cell r="C3472">
            <v>0</v>
          </cell>
        </row>
        <row r="3477">
          <cell r="A3477" t="str">
            <v>CODIGO</v>
          </cell>
          <cell r="B3477" t="str">
            <v>ITEM</v>
          </cell>
          <cell r="C3477" t="str">
            <v>UNIDAD</v>
          </cell>
        </row>
        <row r="3478">
          <cell r="D3478">
            <v>0</v>
          </cell>
        </row>
        <row r="3479">
          <cell r="B3479" t="str">
            <v>CODIGO</v>
          </cell>
        </row>
        <row r="3480">
          <cell r="A3480" t="str">
            <v>CODIGO</v>
          </cell>
          <cell r="B3480" t="str">
            <v>RECURSOS</v>
          </cell>
          <cell r="C3480" t="str">
            <v>UNIDAD</v>
          </cell>
          <cell r="D3480" t="str">
            <v>CANT.</v>
          </cell>
        </row>
        <row r="3481">
          <cell r="B3481" t="str">
            <v>MATERIALES</v>
          </cell>
        </row>
        <row r="3482">
          <cell r="B3482">
            <v>0</v>
          </cell>
          <cell r="C3482">
            <v>0</v>
          </cell>
        </row>
        <row r="3483">
          <cell r="B3483">
            <v>0</v>
          </cell>
          <cell r="C3483">
            <v>0</v>
          </cell>
        </row>
        <row r="3484">
          <cell r="B3484">
            <v>0</v>
          </cell>
          <cell r="C3484">
            <v>0</v>
          </cell>
        </row>
        <row r="3485">
          <cell r="B3485">
            <v>0</v>
          </cell>
          <cell r="C3485">
            <v>0</v>
          </cell>
        </row>
        <row r="3487">
          <cell r="B3487" t="str">
            <v>EQUIPO</v>
          </cell>
        </row>
        <row r="3488">
          <cell r="B3488" t="str">
            <v>HTA MENOR (5% de M. de O.)</v>
          </cell>
        </row>
        <row r="3489">
          <cell r="A3489">
            <v>0</v>
          </cell>
          <cell r="B3489">
            <v>0</v>
          </cell>
          <cell r="C3489">
            <v>0</v>
          </cell>
        </row>
        <row r="3490">
          <cell r="A3490">
            <v>0</v>
          </cell>
          <cell r="B3490">
            <v>0</v>
          </cell>
          <cell r="C3490">
            <v>0</v>
          </cell>
        </row>
        <row r="3491">
          <cell r="A3491">
            <v>0</v>
          </cell>
          <cell r="B3491">
            <v>0</v>
          </cell>
          <cell r="C3491">
            <v>0</v>
          </cell>
        </row>
        <row r="3493">
          <cell r="B3493" t="str">
            <v>MANO DE OBRA</v>
          </cell>
        </row>
        <row r="3494">
          <cell r="B3494">
            <v>0</v>
          </cell>
          <cell r="C3494">
            <v>0</v>
          </cell>
        </row>
        <row r="3495">
          <cell r="A3495">
            <v>0</v>
          </cell>
          <cell r="B3495">
            <v>0</v>
          </cell>
          <cell r="C3495">
            <v>0</v>
          </cell>
        </row>
        <row r="3496">
          <cell r="A3496">
            <v>0</v>
          </cell>
          <cell r="B3496">
            <v>0</v>
          </cell>
          <cell r="C3496">
            <v>0</v>
          </cell>
        </row>
        <row r="3497">
          <cell r="A3497">
            <v>0</v>
          </cell>
          <cell r="B3497">
            <v>0</v>
          </cell>
          <cell r="C3497">
            <v>0</v>
          </cell>
        </row>
        <row r="3499">
          <cell r="B3499" t="str">
            <v>TRANSPORTE</v>
          </cell>
        </row>
        <row r="3501">
          <cell r="A3501">
            <v>0</v>
          </cell>
          <cell r="B3501">
            <v>0</v>
          </cell>
          <cell r="C3501">
            <v>0</v>
          </cell>
        </row>
        <row r="3502">
          <cell r="A3502">
            <v>0</v>
          </cell>
          <cell r="B3502">
            <v>0</v>
          </cell>
          <cell r="C3502">
            <v>0</v>
          </cell>
        </row>
        <row r="3503">
          <cell r="A3503">
            <v>0</v>
          </cell>
          <cell r="B3503">
            <v>0</v>
          </cell>
          <cell r="C3503">
            <v>0</v>
          </cell>
        </row>
        <row r="3508">
          <cell r="A3508" t="str">
            <v>CODIGO</v>
          </cell>
          <cell r="B3508" t="str">
            <v>ITEM</v>
          </cell>
          <cell r="C3508" t="str">
            <v>UNIDAD</v>
          </cell>
        </row>
        <row r="3509">
          <cell r="D3509">
            <v>0</v>
          </cell>
        </row>
        <row r="3510">
          <cell r="B3510" t="str">
            <v>CODIGO</v>
          </cell>
        </row>
        <row r="3511">
          <cell r="A3511" t="str">
            <v>CODIGO</v>
          </cell>
          <cell r="B3511" t="str">
            <v>RECURSOS</v>
          </cell>
          <cell r="C3511" t="str">
            <v>UNIDAD</v>
          </cell>
          <cell r="D3511" t="str">
            <v>CANT.</v>
          </cell>
        </row>
        <row r="3512">
          <cell r="B3512" t="str">
            <v>MATERIALES</v>
          </cell>
        </row>
        <row r="3513">
          <cell r="B3513">
            <v>0</v>
          </cell>
          <cell r="C3513">
            <v>0</v>
          </cell>
        </row>
        <row r="3514">
          <cell r="B3514">
            <v>0</v>
          </cell>
          <cell r="C3514">
            <v>0</v>
          </cell>
        </row>
        <row r="3515">
          <cell r="B3515">
            <v>0</v>
          </cell>
          <cell r="C3515">
            <v>0</v>
          </cell>
        </row>
        <row r="3516">
          <cell r="B3516">
            <v>0</v>
          </cell>
          <cell r="C3516">
            <v>0</v>
          </cell>
        </row>
        <row r="3518">
          <cell r="B3518" t="str">
            <v>EQUIPO</v>
          </cell>
        </row>
        <row r="3519">
          <cell r="B3519" t="str">
            <v>HTA MENOR (5% de M. de O.)</v>
          </cell>
        </row>
        <row r="3520">
          <cell r="A3520">
            <v>0</v>
          </cell>
          <cell r="B3520">
            <v>0</v>
          </cell>
          <cell r="C3520">
            <v>0</v>
          </cell>
        </row>
        <row r="3521">
          <cell r="A3521">
            <v>0</v>
          </cell>
          <cell r="B3521">
            <v>0</v>
          </cell>
          <cell r="C3521">
            <v>0</v>
          </cell>
        </row>
        <row r="3522">
          <cell r="A3522">
            <v>0</v>
          </cell>
          <cell r="B3522">
            <v>0</v>
          </cell>
          <cell r="C3522">
            <v>0</v>
          </cell>
        </row>
        <row r="3524">
          <cell r="B3524" t="str">
            <v>MANO DE OBRA</v>
          </cell>
        </row>
        <row r="3525">
          <cell r="B3525">
            <v>0</v>
          </cell>
          <cell r="C3525">
            <v>0</v>
          </cell>
        </row>
        <row r="3526">
          <cell r="A3526">
            <v>0</v>
          </cell>
          <cell r="B3526">
            <v>0</v>
          </cell>
          <cell r="C3526">
            <v>0</v>
          </cell>
        </row>
        <row r="3527">
          <cell r="A3527">
            <v>0</v>
          </cell>
          <cell r="B3527">
            <v>0</v>
          </cell>
          <cell r="C3527">
            <v>0</v>
          </cell>
        </row>
        <row r="3528">
          <cell r="A3528">
            <v>0</v>
          </cell>
          <cell r="B3528">
            <v>0</v>
          </cell>
          <cell r="C3528">
            <v>0</v>
          </cell>
        </row>
        <row r="3530">
          <cell r="B3530" t="str">
            <v>TRANSPORTE</v>
          </cell>
        </row>
        <row r="3532">
          <cell r="A3532">
            <v>0</v>
          </cell>
          <cell r="B3532">
            <v>0</v>
          </cell>
          <cell r="C3532">
            <v>0</v>
          </cell>
        </row>
        <row r="3533">
          <cell r="A3533">
            <v>0</v>
          </cell>
          <cell r="B3533">
            <v>0</v>
          </cell>
          <cell r="C3533">
            <v>0</v>
          </cell>
        </row>
        <row r="3534">
          <cell r="A3534">
            <v>0</v>
          </cell>
          <cell r="B3534">
            <v>0</v>
          </cell>
          <cell r="C3534">
            <v>0</v>
          </cell>
        </row>
        <row r="3539">
          <cell r="A3539" t="str">
            <v>CODIGO</v>
          </cell>
          <cell r="B3539" t="str">
            <v>ITEM</v>
          </cell>
          <cell r="C3539" t="str">
            <v>UNIDAD</v>
          </cell>
        </row>
        <row r="3540">
          <cell r="D3540">
            <v>0</v>
          </cell>
        </row>
        <row r="3541">
          <cell r="B3541" t="str">
            <v>CODIGO</v>
          </cell>
        </row>
        <row r="3542">
          <cell r="A3542" t="str">
            <v>CODIGO</v>
          </cell>
          <cell r="B3542" t="str">
            <v>RECURSOS</v>
          </cell>
          <cell r="C3542" t="str">
            <v>UNIDAD</v>
          </cell>
          <cell r="D3542" t="str">
            <v>CANT.</v>
          </cell>
        </row>
        <row r="3543">
          <cell r="B3543" t="str">
            <v>MATERIALES</v>
          </cell>
        </row>
        <row r="3544">
          <cell r="B3544">
            <v>0</v>
          </cell>
          <cell r="C3544">
            <v>0</v>
          </cell>
        </row>
        <row r="3545">
          <cell r="B3545">
            <v>0</v>
          </cell>
          <cell r="C3545">
            <v>0</v>
          </cell>
        </row>
        <row r="3546">
          <cell r="B3546">
            <v>0</v>
          </cell>
          <cell r="C3546">
            <v>0</v>
          </cell>
        </row>
        <row r="3547">
          <cell r="B3547">
            <v>0</v>
          </cell>
          <cell r="C3547">
            <v>0</v>
          </cell>
        </row>
        <row r="3549">
          <cell r="B3549" t="str">
            <v>EQUIPO</v>
          </cell>
        </row>
        <row r="3550">
          <cell r="B3550" t="str">
            <v>HTA MENOR (5% de M. de O.)</v>
          </cell>
        </row>
        <row r="3551">
          <cell r="A3551">
            <v>0</v>
          </cell>
          <cell r="B3551">
            <v>0</v>
          </cell>
          <cell r="C3551">
            <v>0</v>
          </cell>
        </row>
        <row r="3552">
          <cell r="A3552">
            <v>0</v>
          </cell>
          <cell r="B3552">
            <v>0</v>
          </cell>
          <cell r="C3552">
            <v>0</v>
          </cell>
        </row>
        <row r="3553">
          <cell r="A3553">
            <v>0</v>
          </cell>
          <cell r="B3553">
            <v>0</v>
          </cell>
          <cell r="C3553">
            <v>0</v>
          </cell>
        </row>
        <row r="3555">
          <cell r="B3555" t="str">
            <v>MANO DE OBRA</v>
          </cell>
        </row>
        <row r="3556">
          <cell r="B3556">
            <v>0</v>
          </cell>
          <cell r="C3556">
            <v>0</v>
          </cell>
        </row>
        <row r="3557">
          <cell r="A3557">
            <v>0</v>
          </cell>
          <cell r="B3557">
            <v>0</v>
          </cell>
          <cell r="C3557">
            <v>0</v>
          </cell>
        </row>
        <row r="3558">
          <cell r="A3558">
            <v>0</v>
          </cell>
          <cell r="B3558">
            <v>0</v>
          </cell>
          <cell r="C3558">
            <v>0</v>
          </cell>
        </row>
        <row r="3559">
          <cell r="A3559">
            <v>0</v>
          </cell>
          <cell r="B3559">
            <v>0</v>
          </cell>
          <cell r="C3559">
            <v>0</v>
          </cell>
        </row>
        <row r="3561">
          <cell r="B3561" t="str">
            <v>TRANSPORTE</v>
          </cell>
        </row>
        <row r="3563">
          <cell r="A3563">
            <v>0</v>
          </cell>
          <cell r="B3563">
            <v>0</v>
          </cell>
          <cell r="C3563">
            <v>0</v>
          </cell>
        </row>
        <row r="3564">
          <cell r="A3564">
            <v>0</v>
          </cell>
          <cell r="B3564">
            <v>0</v>
          </cell>
          <cell r="C3564">
            <v>0</v>
          </cell>
        </row>
        <row r="3565">
          <cell r="A3565">
            <v>0</v>
          </cell>
          <cell r="B3565">
            <v>0</v>
          </cell>
          <cell r="C3565">
            <v>0</v>
          </cell>
        </row>
        <row r="3571">
          <cell r="A3571" t="str">
            <v>CODIGO</v>
          </cell>
          <cell r="B3571" t="str">
            <v>ITEM</v>
          </cell>
          <cell r="C3571" t="str">
            <v>UNIDAD</v>
          </cell>
        </row>
        <row r="3572">
          <cell r="D3572">
            <v>0</v>
          </cell>
        </row>
        <row r="3573">
          <cell r="B3573" t="str">
            <v>CODIGO</v>
          </cell>
        </row>
        <row r="3574">
          <cell r="A3574" t="str">
            <v>CODIGO</v>
          </cell>
          <cell r="B3574" t="str">
            <v>RECURSOS</v>
          </cell>
          <cell r="C3574" t="str">
            <v>UNIDAD</v>
          </cell>
          <cell r="D3574" t="str">
            <v>CANT.</v>
          </cell>
        </row>
        <row r="3575">
          <cell r="B3575" t="str">
            <v>MATERIALES</v>
          </cell>
        </row>
        <row r="3576">
          <cell r="B3576">
            <v>0</v>
          </cell>
          <cell r="C3576">
            <v>0</v>
          </cell>
        </row>
        <row r="3577">
          <cell r="B3577">
            <v>0</v>
          </cell>
          <cell r="C3577">
            <v>0</v>
          </cell>
        </row>
        <row r="3578">
          <cell r="B3578">
            <v>0</v>
          </cell>
          <cell r="C3578">
            <v>0</v>
          </cell>
        </row>
        <row r="3579">
          <cell r="B3579">
            <v>0</v>
          </cell>
          <cell r="C3579">
            <v>0</v>
          </cell>
        </row>
        <row r="3581">
          <cell r="B3581" t="str">
            <v>EQUIPO</v>
          </cell>
        </row>
        <row r="3582">
          <cell r="B3582" t="str">
            <v>HTA MENOR (5% de M. de O.)</v>
          </cell>
        </row>
        <row r="3583">
          <cell r="A3583">
            <v>0</v>
          </cell>
          <cell r="B3583">
            <v>0</v>
          </cell>
          <cell r="C3583">
            <v>0</v>
          </cell>
        </row>
        <row r="3584">
          <cell r="A3584">
            <v>0</v>
          </cell>
          <cell r="B3584">
            <v>0</v>
          </cell>
          <cell r="C3584">
            <v>0</v>
          </cell>
        </row>
        <row r="3585">
          <cell r="A3585">
            <v>0</v>
          </cell>
          <cell r="B3585">
            <v>0</v>
          </cell>
          <cell r="C3585">
            <v>0</v>
          </cell>
        </row>
        <row r="3587">
          <cell r="B3587" t="str">
            <v>MANO DE OBRA</v>
          </cell>
        </row>
        <row r="3588">
          <cell r="B3588">
            <v>0</v>
          </cell>
          <cell r="C3588">
            <v>0</v>
          </cell>
        </row>
        <row r="3589">
          <cell r="A3589">
            <v>0</v>
          </cell>
          <cell r="B3589">
            <v>0</v>
          </cell>
          <cell r="C3589">
            <v>0</v>
          </cell>
        </row>
        <row r="3590">
          <cell r="A3590">
            <v>0</v>
          </cell>
          <cell r="B3590">
            <v>0</v>
          </cell>
          <cell r="C3590">
            <v>0</v>
          </cell>
        </row>
        <row r="3591">
          <cell r="A3591">
            <v>0</v>
          </cell>
          <cell r="B3591">
            <v>0</v>
          </cell>
          <cell r="C3591">
            <v>0</v>
          </cell>
        </row>
        <row r="3593">
          <cell r="B3593" t="str">
            <v>TRANSPORTE</v>
          </cell>
        </row>
        <row r="3595">
          <cell r="A3595">
            <v>0</v>
          </cell>
          <cell r="B3595">
            <v>0</v>
          </cell>
          <cell r="C3595">
            <v>0</v>
          </cell>
        </row>
        <row r="3596">
          <cell r="A3596">
            <v>0</v>
          </cell>
          <cell r="B3596">
            <v>0</v>
          </cell>
          <cell r="C3596">
            <v>0</v>
          </cell>
        </row>
        <row r="3597">
          <cell r="A3597">
            <v>0</v>
          </cell>
          <cell r="B3597">
            <v>0</v>
          </cell>
          <cell r="C3597">
            <v>0</v>
          </cell>
        </row>
        <row r="3602">
          <cell r="A3602" t="str">
            <v>CODIGO</v>
          </cell>
          <cell r="B3602" t="str">
            <v>ITEM</v>
          </cell>
          <cell r="C3602" t="str">
            <v>UNIDAD</v>
          </cell>
        </row>
        <row r="3603">
          <cell r="D3603">
            <v>0</v>
          </cell>
        </row>
        <row r="3604">
          <cell r="B3604" t="str">
            <v>CODIGO</v>
          </cell>
        </row>
        <row r="3605">
          <cell r="A3605" t="str">
            <v>CODIGO</v>
          </cell>
          <cell r="B3605" t="str">
            <v>RECURSOS</v>
          </cell>
          <cell r="C3605" t="str">
            <v>UNIDAD</v>
          </cell>
          <cell r="D3605" t="str">
            <v>CANT.</v>
          </cell>
        </row>
        <row r="3606">
          <cell r="B3606" t="str">
            <v>MATERIALES</v>
          </cell>
        </row>
        <row r="3607">
          <cell r="B3607">
            <v>0</v>
          </cell>
          <cell r="C3607">
            <v>0</v>
          </cell>
        </row>
        <row r="3608">
          <cell r="B3608">
            <v>0</v>
          </cell>
          <cell r="C3608">
            <v>0</v>
          </cell>
        </row>
        <row r="3609">
          <cell r="B3609">
            <v>0</v>
          </cell>
          <cell r="C3609">
            <v>0</v>
          </cell>
        </row>
        <row r="3610">
          <cell r="B3610">
            <v>0</v>
          </cell>
          <cell r="C3610">
            <v>0</v>
          </cell>
        </row>
        <row r="3612">
          <cell r="B3612" t="str">
            <v>EQUIPO</v>
          </cell>
        </row>
        <row r="3613">
          <cell r="B3613" t="str">
            <v>HTA MENOR (5% de M. de O.)</v>
          </cell>
        </row>
        <row r="3614">
          <cell r="A3614">
            <v>0</v>
          </cell>
          <cell r="B3614">
            <v>0</v>
          </cell>
          <cell r="C3614">
            <v>0</v>
          </cell>
        </row>
        <row r="3615">
          <cell r="A3615">
            <v>0</v>
          </cell>
          <cell r="B3615">
            <v>0</v>
          </cell>
          <cell r="C3615">
            <v>0</v>
          </cell>
        </row>
        <row r="3616">
          <cell r="A3616">
            <v>0</v>
          </cell>
          <cell r="B3616">
            <v>0</v>
          </cell>
          <cell r="C3616">
            <v>0</v>
          </cell>
        </row>
        <row r="3618">
          <cell r="B3618" t="str">
            <v>MANO DE OBRA</v>
          </cell>
        </row>
        <row r="3619">
          <cell r="B3619">
            <v>0</v>
          </cell>
          <cell r="C3619">
            <v>0</v>
          </cell>
        </row>
        <row r="3620">
          <cell r="A3620">
            <v>0</v>
          </cell>
          <cell r="B3620">
            <v>0</v>
          </cell>
          <cell r="C3620">
            <v>0</v>
          </cell>
        </row>
        <row r="3621">
          <cell r="A3621">
            <v>0</v>
          </cell>
          <cell r="B3621">
            <v>0</v>
          </cell>
          <cell r="C3621">
            <v>0</v>
          </cell>
        </row>
        <row r="3622">
          <cell r="A3622">
            <v>0</v>
          </cell>
          <cell r="B3622">
            <v>0</v>
          </cell>
          <cell r="C3622">
            <v>0</v>
          </cell>
        </row>
        <row r="3624">
          <cell r="B3624" t="str">
            <v>TRANSPORTE</v>
          </cell>
        </row>
        <row r="3626">
          <cell r="A3626">
            <v>0</v>
          </cell>
          <cell r="B3626">
            <v>0</v>
          </cell>
          <cell r="C3626">
            <v>0</v>
          </cell>
        </row>
        <row r="3627">
          <cell r="A3627">
            <v>0</v>
          </cell>
          <cell r="B3627">
            <v>0</v>
          </cell>
          <cell r="C3627">
            <v>0</v>
          </cell>
        </row>
        <row r="3628">
          <cell r="A3628">
            <v>0</v>
          </cell>
          <cell r="B3628">
            <v>0</v>
          </cell>
          <cell r="C3628">
            <v>0</v>
          </cell>
        </row>
        <row r="3633">
          <cell r="A3633" t="str">
            <v>CODIGO</v>
          </cell>
          <cell r="B3633" t="str">
            <v>ITEM</v>
          </cell>
          <cell r="C3633" t="str">
            <v>UNIDAD</v>
          </cell>
        </row>
        <row r="3634">
          <cell r="D3634">
            <v>0</v>
          </cell>
        </row>
        <row r="3635">
          <cell r="B3635" t="str">
            <v>CODIGO</v>
          </cell>
        </row>
        <row r="3636">
          <cell r="A3636" t="str">
            <v>CODIGO</v>
          </cell>
          <cell r="B3636" t="str">
            <v>RECURSOS</v>
          </cell>
          <cell r="C3636" t="str">
            <v>UNIDAD</v>
          </cell>
          <cell r="D3636" t="str">
            <v>CANT.</v>
          </cell>
        </row>
        <row r="3637">
          <cell r="B3637" t="str">
            <v>MATERIALES</v>
          </cell>
        </row>
        <row r="3638">
          <cell r="B3638">
            <v>0</v>
          </cell>
          <cell r="C3638">
            <v>0</v>
          </cell>
        </row>
        <row r="3639">
          <cell r="B3639">
            <v>0</v>
          </cell>
          <cell r="C3639">
            <v>0</v>
          </cell>
        </row>
        <row r="3640">
          <cell r="B3640">
            <v>0</v>
          </cell>
          <cell r="C3640">
            <v>0</v>
          </cell>
        </row>
        <row r="3641">
          <cell r="B3641">
            <v>0</v>
          </cell>
          <cell r="C3641">
            <v>0</v>
          </cell>
        </row>
        <row r="3643">
          <cell r="B3643" t="str">
            <v>EQUIPO</v>
          </cell>
        </row>
        <row r="3644">
          <cell r="B3644" t="str">
            <v>HTA MENOR (5% de M. de O.)</v>
          </cell>
        </row>
        <row r="3645">
          <cell r="A3645">
            <v>0</v>
          </cell>
          <cell r="B3645">
            <v>0</v>
          </cell>
          <cell r="C3645">
            <v>0</v>
          </cell>
        </row>
        <row r="3646">
          <cell r="A3646">
            <v>0</v>
          </cell>
          <cell r="B3646">
            <v>0</v>
          </cell>
          <cell r="C3646">
            <v>0</v>
          </cell>
        </row>
        <row r="3647">
          <cell r="A3647">
            <v>0</v>
          </cell>
          <cell r="B3647">
            <v>0</v>
          </cell>
          <cell r="C3647">
            <v>0</v>
          </cell>
        </row>
        <row r="3649">
          <cell r="B3649" t="str">
            <v>MANO DE OBRA</v>
          </cell>
        </row>
        <row r="3650">
          <cell r="B3650">
            <v>0</v>
          </cell>
          <cell r="C3650">
            <v>0</v>
          </cell>
        </row>
        <row r="3651">
          <cell r="A3651">
            <v>0</v>
          </cell>
          <cell r="B3651">
            <v>0</v>
          </cell>
          <cell r="C3651">
            <v>0</v>
          </cell>
        </row>
        <row r="3652">
          <cell r="A3652">
            <v>0</v>
          </cell>
          <cell r="B3652">
            <v>0</v>
          </cell>
          <cell r="C3652">
            <v>0</v>
          </cell>
        </row>
        <row r="3653">
          <cell r="A3653">
            <v>0</v>
          </cell>
          <cell r="B3653">
            <v>0</v>
          </cell>
          <cell r="C3653">
            <v>0</v>
          </cell>
        </row>
        <row r="3655">
          <cell r="B3655" t="str">
            <v>TRANSPORTE</v>
          </cell>
        </row>
        <row r="3657">
          <cell r="A3657">
            <v>0</v>
          </cell>
          <cell r="B3657">
            <v>0</v>
          </cell>
          <cell r="C3657">
            <v>0</v>
          </cell>
        </row>
        <row r="3658">
          <cell r="A3658">
            <v>0</v>
          </cell>
          <cell r="B3658">
            <v>0</v>
          </cell>
          <cell r="C3658">
            <v>0</v>
          </cell>
        </row>
        <row r="3659">
          <cell r="A3659">
            <v>0</v>
          </cell>
          <cell r="B3659">
            <v>0</v>
          </cell>
          <cell r="C3659">
            <v>0</v>
          </cell>
        </row>
        <row r="3664">
          <cell r="A3664" t="str">
            <v>CODIGO</v>
          </cell>
          <cell r="B3664" t="str">
            <v>ITEM</v>
          </cell>
          <cell r="C3664" t="str">
            <v>UNIDAD</v>
          </cell>
        </row>
        <row r="3665">
          <cell r="D3665">
            <v>0</v>
          </cell>
        </row>
        <row r="3666">
          <cell r="B3666" t="str">
            <v>CODIGO</v>
          </cell>
        </row>
        <row r="3667">
          <cell r="A3667" t="str">
            <v>CODIGO</v>
          </cell>
          <cell r="B3667" t="str">
            <v>RECURSOS</v>
          </cell>
          <cell r="C3667" t="str">
            <v>UNIDAD</v>
          </cell>
          <cell r="D3667" t="str">
            <v>CANT.</v>
          </cell>
        </row>
        <row r="3668">
          <cell r="B3668" t="str">
            <v>MATERIALES</v>
          </cell>
        </row>
        <row r="3669">
          <cell r="B3669">
            <v>0</v>
          </cell>
          <cell r="C3669">
            <v>0</v>
          </cell>
        </row>
        <row r="3670">
          <cell r="B3670">
            <v>0</v>
          </cell>
          <cell r="C3670">
            <v>0</v>
          </cell>
        </row>
        <row r="3671">
          <cell r="B3671">
            <v>0</v>
          </cell>
          <cell r="C3671">
            <v>0</v>
          </cell>
        </row>
        <row r="3672">
          <cell r="B3672">
            <v>0</v>
          </cell>
          <cell r="C3672">
            <v>0</v>
          </cell>
        </row>
        <row r="3674">
          <cell r="B3674" t="str">
            <v>EQUIPO</v>
          </cell>
        </row>
        <row r="3675">
          <cell r="B3675" t="str">
            <v>HTA MENOR (5% de M. de O.)</v>
          </cell>
        </row>
        <row r="3676">
          <cell r="A3676">
            <v>0</v>
          </cell>
          <cell r="B3676">
            <v>0</v>
          </cell>
          <cell r="C3676">
            <v>0</v>
          </cell>
        </row>
        <row r="3677">
          <cell r="A3677">
            <v>0</v>
          </cell>
          <cell r="B3677">
            <v>0</v>
          </cell>
          <cell r="C3677">
            <v>0</v>
          </cell>
        </row>
        <row r="3678">
          <cell r="A3678">
            <v>0</v>
          </cell>
          <cell r="B3678">
            <v>0</v>
          </cell>
          <cell r="C3678">
            <v>0</v>
          </cell>
        </row>
        <row r="3680">
          <cell r="B3680" t="str">
            <v>MANO DE OBRA</v>
          </cell>
        </row>
        <row r="3681">
          <cell r="B3681">
            <v>0</v>
          </cell>
          <cell r="C3681">
            <v>0</v>
          </cell>
        </row>
        <row r="3682">
          <cell r="A3682">
            <v>0</v>
          </cell>
          <cell r="B3682">
            <v>0</v>
          </cell>
          <cell r="C3682">
            <v>0</v>
          </cell>
        </row>
        <row r="3683">
          <cell r="A3683">
            <v>0</v>
          </cell>
          <cell r="B3683">
            <v>0</v>
          </cell>
          <cell r="C3683">
            <v>0</v>
          </cell>
        </row>
        <row r="3684">
          <cell r="A3684">
            <v>0</v>
          </cell>
          <cell r="B3684">
            <v>0</v>
          </cell>
          <cell r="C3684">
            <v>0</v>
          </cell>
        </row>
        <row r="3686">
          <cell r="B3686" t="str">
            <v>TRANSPORTE</v>
          </cell>
        </row>
        <row r="3688">
          <cell r="A3688">
            <v>0</v>
          </cell>
          <cell r="B3688">
            <v>0</v>
          </cell>
          <cell r="C3688">
            <v>0</v>
          </cell>
        </row>
        <row r="3689">
          <cell r="A3689">
            <v>0</v>
          </cell>
          <cell r="B3689">
            <v>0</v>
          </cell>
          <cell r="C3689">
            <v>0</v>
          </cell>
        </row>
        <row r="3690">
          <cell r="A3690">
            <v>0</v>
          </cell>
          <cell r="B3690">
            <v>0</v>
          </cell>
          <cell r="C3690">
            <v>0</v>
          </cell>
        </row>
        <row r="3695">
          <cell r="A3695" t="str">
            <v>CODIGO</v>
          </cell>
          <cell r="B3695" t="str">
            <v>ITEM</v>
          </cell>
          <cell r="C3695" t="str">
            <v>UNIDAD</v>
          </cell>
        </row>
        <row r="3696">
          <cell r="D3696">
            <v>0</v>
          </cell>
        </row>
        <row r="3697">
          <cell r="B3697" t="str">
            <v>CODIGO</v>
          </cell>
        </row>
        <row r="3698">
          <cell r="A3698" t="str">
            <v>CODIGO</v>
          </cell>
          <cell r="B3698" t="str">
            <v>RECURSOS</v>
          </cell>
          <cell r="C3698" t="str">
            <v>UNIDAD</v>
          </cell>
          <cell r="D3698" t="str">
            <v>CANT.</v>
          </cell>
        </row>
        <row r="3699">
          <cell r="B3699" t="str">
            <v>MATERIALES</v>
          </cell>
        </row>
        <row r="3700">
          <cell r="B3700">
            <v>0</v>
          </cell>
          <cell r="C3700">
            <v>0</v>
          </cell>
        </row>
        <row r="3701">
          <cell r="B3701">
            <v>0</v>
          </cell>
          <cell r="C3701">
            <v>0</v>
          </cell>
        </row>
        <row r="3702">
          <cell r="B3702">
            <v>0</v>
          </cell>
          <cell r="C3702">
            <v>0</v>
          </cell>
        </row>
        <row r="3703">
          <cell r="B3703">
            <v>0</v>
          </cell>
          <cell r="C3703">
            <v>0</v>
          </cell>
        </row>
        <row r="3705">
          <cell r="B3705" t="str">
            <v>EQUIPO</v>
          </cell>
        </row>
        <row r="3706">
          <cell r="B3706" t="str">
            <v>HTA MENOR (5% de M. de O.)</v>
          </cell>
        </row>
        <row r="3707">
          <cell r="A3707">
            <v>0</v>
          </cell>
          <cell r="B3707">
            <v>0</v>
          </cell>
          <cell r="C3707">
            <v>0</v>
          </cell>
        </row>
        <row r="3708">
          <cell r="A3708">
            <v>0</v>
          </cell>
          <cell r="B3708">
            <v>0</v>
          </cell>
          <cell r="C3708">
            <v>0</v>
          </cell>
        </row>
        <row r="3709">
          <cell r="A3709">
            <v>0</v>
          </cell>
          <cell r="B3709">
            <v>0</v>
          </cell>
          <cell r="C3709">
            <v>0</v>
          </cell>
        </row>
        <row r="3711">
          <cell r="B3711" t="str">
            <v>MANO DE OBRA</v>
          </cell>
        </row>
        <row r="3712">
          <cell r="B3712">
            <v>0</v>
          </cell>
          <cell r="C3712">
            <v>0</v>
          </cell>
        </row>
        <row r="3713">
          <cell r="A3713">
            <v>0</v>
          </cell>
          <cell r="B3713">
            <v>0</v>
          </cell>
          <cell r="C3713">
            <v>0</v>
          </cell>
        </row>
        <row r="3714">
          <cell r="A3714">
            <v>0</v>
          </cell>
          <cell r="B3714">
            <v>0</v>
          </cell>
          <cell r="C3714">
            <v>0</v>
          </cell>
        </row>
        <row r="3715">
          <cell r="A3715">
            <v>0</v>
          </cell>
          <cell r="B3715">
            <v>0</v>
          </cell>
          <cell r="C3715">
            <v>0</v>
          </cell>
        </row>
        <row r="3717">
          <cell r="B3717" t="str">
            <v>TRANSPORTE</v>
          </cell>
        </row>
        <row r="3719">
          <cell r="A3719">
            <v>0</v>
          </cell>
          <cell r="B3719">
            <v>0</v>
          </cell>
          <cell r="C3719">
            <v>0</v>
          </cell>
        </row>
        <row r="3720">
          <cell r="A3720">
            <v>0</v>
          </cell>
          <cell r="B3720">
            <v>0</v>
          </cell>
          <cell r="C3720">
            <v>0</v>
          </cell>
        </row>
        <row r="3721">
          <cell r="A3721">
            <v>0</v>
          </cell>
          <cell r="B3721">
            <v>0</v>
          </cell>
          <cell r="C3721">
            <v>0</v>
          </cell>
        </row>
        <row r="3726">
          <cell r="A3726" t="str">
            <v>CODIGO</v>
          </cell>
          <cell r="B3726" t="str">
            <v>ITEM</v>
          </cell>
          <cell r="C3726" t="str">
            <v>UNIDAD</v>
          </cell>
        </row>
        <row r="3727">
          <cell r="D3727">
            <v>0</v>
          </cell>
        </row>
        <row r="3728">
          <cell r="B3728" t="str">
            <v>CODIGO</v>
          </cell>
        </row>
        <row r="3729">
          <cell r="A3729" t="str">
            <v>CODIGO</v>
          </cell>
          <cell r="B3729" t="str">
            <v>RECURSOS</v>
          </cell>
          <cell r="C3729" t="str">
            <v>UNIDAD</v>
          </cell>
          <cell r="D3729" t="str">
            <v>CANT.</v>
          </cell>
        </row>
        <row r="3730">
          <cell r="B3730" t="str">
            <v>MATERIALES</v>
          </cell>
        </row>
        <row r="3731">
          <cell r="B3731">
            <v>0</v>
          </cell>
          <cell r="C3731">
            <v>0</v>
          </cell>
        </row>
        <row r="3732">
          <cell r="B3732">
            <v>0</v>
          </cell>
          <cell r="C3732">
            <v>0</v>
          </cell>
        </row>
        <row r="3733">
          <cell r="B3733">
            <v>0</v>
          </cell>
          <cell r="C3733">
            <v>0</v>
          </cell>
        </row>
        <row r="3734">
          <cell r="B3734">
            <v>0</v>
          </cell>
          <cell r="C3734">
            <v>0</v>
          </cell>
        </row>
        <row r="3736">
          <cell r="B3736" t="str">
            <v>EQUIPO</v>
          </cell>
        </row>
        <row r="3737">
          <cell r="B3737" t="str">
            <v>HTA MENOR (5% de M. de O.)</v>
          </cell>
        </row>
        <row r="3738">
          <cell r="A3738">
            <v>0</v>
          </cell>
          <cell r="B3738">
            <v>0</v>
          </cell>
          <cell r="C3738">
            <v>0</v>
          </cell>
        </row>
        <row r="3739">
          <cell r="A3739">
            <v>0</v>
          </cell>
          <cell r="B3739">
            <v>0</v>
          </cell>
          <cell r="C3739">
            <v>0</v>
          </cell>
        </row>
        <row r="3740">
          <cell r="A3740">
            <v>0</v>
          </cell>
          <cell r="B3740">
            <v>0</v>
          </cell>
          <cell r="C3740">
            <v>0</v>
          </cell>
        </row>
        <row r="3742">
          <cell r="B3742" t="str">
            <v>MANO DE OBRA</v>
          </cell>
        </row>
        <row r="3743">
          <cell r="B3743">
            <v>0</v>
          </cell>
          <cell r="C3743">
            <v>0</v>
          </cell>
        </row>
        <row r="3744">
          <cell r="A3744">
            <v>0</v>
          </cell>
          <cell r="B3744">
            <v>0</v>
          </cell>
          <cell r="C3744">
            <v>0</v>
          </cell>
        </row>
        <row r="3745">
          <cell r="A3745">
            <v>0</v>
          </cell>
          <cell r="B3745">
            <v>0</v>
          </cell>
          <cell r="C3745">
            <v>0</v>
          </cell>
        </row>
        <row r="3746">
          <cell r="A3746">
            <v>0</v>
          </cell>
          <cell r="B3746">
            <v>0</v>
          </cell>
          <cell r="C3746">
            <v>0</v>
          </cell>
        </row>
        <row r="3748">
          <cell r="B3748" t="str">
            <v>TRANSPORTE</v>
          </cell>
        </row>
        <row r="3750">
          <cell r="A3750">
            <v>0</v>
          </cell>
          <cell r="B3750">
            <v>0</v>
          </cell>
          <cell r="C3750">
            <v>0</v>
          </cell>
        </row>
        <row r="3751">
          <cell r="A3751">
            <v>0</v>
          </cell>
          <cell r="B3751">
            <v>0</v>
          </cell>
          <cell r="C3751">
            <v>0</v>
          </cell>
        </row>
        <row r="3752">
          <cell r="A3752">
            <v>0</v>
          </cell>
          <cell r="B3752">
            <v>0</v>
          </cell>
          <cell r="C3752">
            <v>0</v>
          </cell>
        </row>
        <row r="3757">
          <cell r="A3757" t="str">
            <v>CODIGO</v>
          </cell>
          <cell r="B3757" t="str">
            <v>ITEM</v>
          </cell>
          <cell r="C3757" t="str">
            <v>UNIDAD</v>
          </cell>
        </row>
        <row r="3758">
          <cell r="D3758">
            <v>0</v>
          </cell>
        </row>
        <row r="3759">
          <cell r="B3759" t="str">
            <v>CODIGO</v>
          </cell>
        </row>
        <row r="3760">
          <cell r="A3760" t="str">
            <v>CODIGO</v>
          </cell>
          <cell r="B3760" t="str">
            <v>RECURSOS</v>
          </cell>
          <cell r="C3760" t="str">
            <v>UNIDAD</v>
          </cell>
          <cell r="D3760" t="str">
            <v>CANT.</v>
          </cell>
        </row>
        <row r="3761">
          <cell r="B3761" t="str">
            <v>MATERIALES</v>
          </cell>
        </row>
        <row r="3762">
          <cell r="B3762">
            <v>0</v>
          </cell>
          <cell r="C3762">
            <v>0</v>
          </cell>
        </row>
        <row r="3763">
          <cell r="B3763">
            <v>0</v>
          </cell>
          <cell r="C3763">
            <v>0</v>
          </cell>
        </row>
        <row r="3764">
          <cell r="B3764">
            <v>0</v>
          </cell>
          <cell r="C3764">
            <v>0</v>
          </cell>
        </row>
        <row r="3765">
          <cell r="B3765">
            <v>0</v>
          </cell>
          <cell r="C3765">
            <v>0</v>
          </cell>
        </row>
        <row r="3767">
          <cell r="B3767" t="str">
            <v>EQUIPO</v>
          </cell>
        </row>
        <row r="3768">
          <cell r="B3768" t="str">
            <v>HTA MENOR (5% de M. de O.)</v>
          </cell>
        </row>
        <row r="3769">
          <cell r="A3769">
            <v>0</v>
          </cell>
          <cell r="B3769">
            <v>0</v>
          </cell>
          <cell r="C3769">
            <v>0</v>
          </cell>
        </row>
        <row r="3770">
          <cell r="A3770">
            <v>0</v>
          </cell>
          <cell r="B3770">
            <v>0</v>
          </cell>
          <cell r="C3770">
            <v>0</v>
          </cell>
        </row>
        <row r="3771">
          <cell r="A3771">
            <v>0</v>
          </cell>
          <cell r="B3771">
            <v>0</v>
          </cell>
          <cell r="C3771">
            <v>0</v>
          </cell>
        </row>
        <row r="3773">
          <cell r="B3773" t="str">
            <v>MANO DE OBRA</v>
          </cell>
        </row>
        <row r="3774">
          <cell r="B3774">
            <v>0</v>
          </cell>
          <cell r="C3774">
            <v>0</v>
          </cell>
        </row>
        <row r="3775">
          <cell r="A3775">
            <v>0</v>
          </cell>
          <cell r="B3775">
            <v>0</v>
          </cell>
          <cell r="C3775">
            <v>0</v>
          </cell>
        </row>
        <row r="3776">
          <cell r="A3776">
            <v>0</v>
          </cell>
          <cell r="B3776">
            <v>0</v>
          </cell>
          <cell r="C3776">
            <v>0</v>
          </cell>
        </row>
        <row r="3777">
          <cell r="A3777">
            <v>0</v>
          </cell>
          <cell r="B3777">
            <v>0</v>
          </cell>
          <cell r="C3777">
            <v>0</v>
          </cell>
        </row>
        <row r="3779">
          <cell r="B3779" t="str">
            <v>TRANSPORTE</v>
          </cell>
        </row>
        <row r="3781">
          <cell r="A3781">
            <v>0</v>
          </cell>
          <cell r="B3781">
            <v>0</v>
          </cell>
          <cell r="C3781">
            <v>0</v>
          </cell>
        </row>
        <row r="3782">
          <cell r="A3782">
            <v>0</v>
          </cell>
          <cell r="B3782">
            <v>0</v>
          </cell>
          <cell r="C3782">
            <v>0</v>
          </cell>
        </row>
        <row r="3783">
          <cell r="A3783">
            <v>0</v>
          </cell>
          <cell r="B3783">
            <v>0</v>
          </cell>
          <cell r="C3783">
            <v>0</v>
          </cell>
        </row>
        <row r="3788">
          <cell r="A3788" t="str">
            <v>CODIGO</v>
          </cell>
          <cell r="B3788" t="str">
            <v>ITEM</v>
          </cell>
          <cell r="C3788" t="str">
            <v>UNIDAD</v>
          </cell>
        </row>
        <row r="3789">
          <cell r="D3789">
            <v>0</v>
          </cell>
        </row>
        <row r="3790">
          <cell r="B3790" t="str">
            <v>CODIGO</v>
          </cell>
        </row>
        <row r="3791">
          <cell r="A3791" t="str">
            <v>CODIGO</v>
          </cell>
          <cell r="B3791" t="str">
            <v>RECURSOS</v>
          </cell>
          <cell r="C3791" t="str">
            <v>UNIDAD</v>
          </cell>
          <cell r="D3791" t="str">
            <v>CANT.</v>
          </cell>
        </row>
        <row r="3792">
          <cell r="B3792" t="str">
            <v>MATERIALES</v>
          </cell>
        </row>
        <row r="3793">
          <cell r="B3793">
            <v>0</v>
          </cell>
          <cell r="C3793">
            <v>0</v>
          </cell>
        </row>
        <row r="3794">
          <cell r="B3794">
            <v>0</v>
          </cell>
          <cell r="C3794">
            <v>0</v>
          </cell>
        </row>
        <row r="3795">
          <cell r="B3795">
            <v>0</v>
          </cell>
          <cell r="C3795">
            <v>0</v>
          </cell>
        </row>
        <row r="3796">
          <cell r="B3796">
            <v>0</v>
          </cell>
          <cell r="C3796">
            <v>0</v>
          </cell>
        </row>
        <row r="3798">
          <cell r="B3798" t="str">
            <v>EQUIPO</v>
          </cell>
        </row>
        <row r="3799">
          <cell r="B3799" t="str">
            <v>HTA MENOR (5% de M. de O.)</v>
          </cell>
        </row>
        <row r="3800">
          <cell r="A3800">
            <v>0</v>
          </cell>
          <cell r="B3800">
            <v>0</v>
          </cell>
          <cell r="C3800">
            <v>0</v>
          </cell>
        </row>
        <row r="3801">
          <cell r="A3801">
            <v>0</v>
          </cell>
          <cell r="B3801">
            <v>0</v>
          </cell>
          <cell r="C3801">
            <v>0</v>
          </cell>
        </row>
        <row r="3802">
          <cell r="A3802">
            <v>0</v>
          </cell>
          <cell r="B3802">
            <v>0</v>
          </cell>
          <cell r="C3802">
            <v>0</v>
          </cell>
        </row>
        <row r="3804">
          <cell r="B3804" t="str">
            <v>MANO DE OBRA</v>
          </cell>
        </row>
        <row r="3805">
          <cell r="B3805">
            <v>0</v>
          </cell>
          <cell r="C3805">
            <v>0</v>
          </cell>
        </row>
        <row r="3806">
          <cell r="A3806">
            <v>0</v>
          </cell>
          <cell r="B3806">
            <v>0</v>
          </cell>
          <cell r="C3806">
            <v>0</v>
          </cell>
        </row>
        <row r="3807">
          <cell r="A3807">
            <v>0</v>
          </cell>
          <cell r="B3807">
            <v>0</v>
          </cell>
          <cell r="C3807">
            <v>0</v>
          </cell>
        </row>
        <row r="3808">
          <cell r="A3808">
            <v>0</v>
          </cell>
          <cell r="B3808">
            <v>0</v>
          </cell>
          <cell r="C3808">
            <v>0</v>
          </cell>
        </row>
        <row r="3810">
          <cell r="B3810" t="str">
            <v>TRANSPORTE</v>
          </cell>
        </row>
        <row r="3812">
          <cell r="A3812">
            <v>0</v>
          </cell>
          <cell r="B3812">
            <v>0</v>
          </cell>
          <cell r="C3812">
            <v>0</v>
          </cell>
        </row>
        <row r="3813">
          <cell r="A3813">
            <v>0</v>
          </cell>
          <cell r="B3813">
            <v>0</v>
          </cell>
          <cell r="C3813">
            <v>0</v>
          </cell>
        </row>
        <row r="3814">
          <cell r="A3814">
            <v>0</v>
          </cell>
          <cell r="B3814">
            <v>0</v>
          </cell>
          <cell r="C3814">
            <v>0</v>
          </cell>
        </row>
        <row r="3819">
          <cell r="A3819" t="str">
            <v>CODIGO</v>
          </cell>
          <cell r="B3819" t="str">
            <v>ITEM</v>
          </cell>
          <cell r="C3819" t="str">
            <v>UNIDAD</v>
          </cell>
        </row>
        <row r="3820">
          <cell r="D3820">
            <v>0</v>
          </cell>
        </row>
        <row r="3821">
          <cell r="B3821" t="str">
            <v>CODIGO</v>
          </cell>
        </row>
        <row r="3822">
          <cell r="A3822" t="str">
            <v>CODIGO</v>
          </cell>
          <cell r="B3822" t="str">
            <v>RECURSOS</v>
          </cell>
          <cell r="C3822" t="str">
            <v>UNIDAD</v>
          </cell>
          <cell r="D3822" t="str">
            <v>CANT.</v>
          </cell>
        </row>
        <row r="3823">
          <cell r="B3823" t="str">
            <v>MATERIALES</v>
          </cell>
        </row>
        <row r="3824">
          <cell r="B3824">
            <v>0</v>
          </cell>
          <cell r="C3824">
            <v>0</v>
          </cell>
        </row>
        <row r="3825">
          <cell r="B3825">
            <v>0</v>
          </cell>
          <cell r="C3825">
            <v>0</v>
          </cell>
        </row>
        <row r="3826">
          <cell r="B3826">
            <v>0</v>
          </cell>
          <cell r="C3826">
            <v>0</v>
          </cell>
        </row>
        <row r="3827">
          <cell r="B3827">
            <v>0</v>
          </cell>
          <cell r="C3827">
            <v>0</v>
          </cell>
        </row>
        <row r="3829">
          <cell r="B3829" t="str">
            <v>EQUIPO</v>
          </cell>
        </row>
        <row r="3830">
          <cell r="B3830" t="str">
            <v>HTA MENOR (5% de M. de O.)</v>
          </cell>
        </row>
        <row r="3831">
          <cell r="A3831">
            <v>0</v>
          </cell>
          <cell r="B3831">
            <v>0</v>
          </cell>
          <cell r="C3831">
            <v>0</v>
          </cell>
        </row>
        <row r="3832">
          <cell r="A3832">
            <v>0</v>
          </cell>
          <cell r="B3832">
            <v>0</v>
          </cell>
          <cell r="C3832">
            <v>0</v>
          </cell>
        </row>
        <row r="3833">
          <cell r="A3833">
            <v>0</v>
          </cell>
          <cell r="B3833">
            <v>0</v>
          </cell>
          <cell r="C3833">
            <v>0</v>
          </cell>
        </row>
        <row r="3835">
          <cell r="B3835" t="str">
            <v>MANO DE OBRA</v>
          </cell>
        </row>
        <row r="3836">
          <cell r="B3836">
            <v>0</v>
          </cell>
          <cell r="C3836">
            <v>0</v>
          </cell>
        </row>
        <row r="3837">
          <cell r="A3837">
            <v>0</v>
          </cell>
          <cell r="B3837">
            <v>0</v>
          </cell>
          <cell r="C3837">
            <v>0</v>
          </cell>
        </row>
        <row r="3838">
          <cell r="A3838">
            <v>0</v>
          </cell>
          <cell r="B3838">
            <v>0</v>
          </cell>
          <cell r="C3838">
            <v>0</v>
          </cell>
        </row>
        <row r="3839">
          <cell r="A3839">
            <v>0</v>
          </cell>
          <cell r="B3839">
            <v>0</v>
          </cell>
          <cell r="C3839">
            <v>0</v>
          </cell>
        </row>
        <row r="3841">
          <cell r="B3841" t="str">
            <v>TRANSPORTE</v>
          </cell>
        </row>
        <row r="3843">
          <cell r="A3843">
            <v>0</v>
          </cell>
          <cell r="B3843">
            <v>0</v>
          </cell>
          <cell r="C3843">
            <v>0</v>
          </cell>
        </row>
        <row r="3844">
          <cell r="A3844">
            <v>0</v>
          </cell>
          <cell r="B3844">
            <v>0</v>
          </cell>
          <cell r="C3844">
            <v>0</v>
          </cell>
        </row>
        <row r="3845">
          <cell r="A3845">
            <v>0</v>
          </cell>
          <cell r="B3845">
            <v>0</v>
          </cell>
          <cell r="C3845">
            <v>0</v>
          </cell>
        </row>
        <row r="3850">
          <cell r="A3850" t="str">
            <v>CODIGO</v>
          </cell>
          <cell r="B3850" t="str">
            <v>ITEM</v>
          </cell>
          <cell r="C3850" t="str">
            <v>UNIDAD</v>
          </cell>
        </row>
        <row r="3851">
          <cell r="D3851">
            <v>0</v>
          </cell>
        </row>
        <row r="3852">
          <cell r="B3852" t="str">
            <v>CODIGO</v>
          </cell>
        </row>
        <row r="3853">
          <cell r="A3853" t="str">
            <v>CODIGO</v>
          </cell>
          <cell r="B3853" t="str">
            <v>RECURSOS</v>
          </cell>
          <cell r="C3853" t="str">
            <v>UNIDAD</v>
          </cell>
          <cell r="D3853" t="str">
            <v>CANT.</v>
          </cell>
        </row>
        <row r="3854">
          <cell r="B3854" t="str">
            <v>MATERIALES</v>
          </cell>
        </row>
        <row r="3855">
          <cell r="B3855">
            <v>0</v>
          </cell>
          <cell r="C3855">
            <v>0</v>
          </cell>
        </row>
        <row r="3856">
          <cell r="B3856">
            <v>0</v>
          </cell>
          <cell r="C3856">
            <v>0</v>
          </cell>
        </row>
        <row r="3857">
          <cell r="B3857">
            <v>0</v>
          </cell>
          <cell r="C3857">
            <v>0</v>
          </cell>
        </row>
        <row r="3858">
          <cell r="B3858">
            <v>0</v>
          </cell>
          <cell r="C3858">
            <v>0</v>
          </cell>
        </row>
        <row r="3860">
          <cell r="B3860" t="str">
            <v>EQUIPO</v>
          </cell>
        </row>
        <row r="3861">
          <cell r="B3861" t="str">
            <v>HTA MENOR (5% de M. de O.)</v>
          </cell>
        </row>
        <row r="3862">
          <cell r="A3862">
            <v>0</v>
          </cell>
          <cell r="B3862">
            <v>0</v>
          </cell>
          <cell r="C3862">
            <v>0</v>
          </cell>
        </row>
        <row r="3863">
          <cell r="A3863">
            <v>0</v>
          </cell>
          <cell r="B3863">
            <v>0</v>
          </cell>
          <cell r="C3863">
            <v>0</v>
          </cell>
        </row>
        <row r="3864">
          <cell r="A3864">
            <v>0</v>
          </cell>
          <cell r="B3864">
            <v>0</v>
          </cell>
          <cell r="C3864">
            <v>0</v>
          </cell>
        </row>
        <row r="3866">
          <cell r="B3866" t="str">
            <v>MANO DE OBRA</v>
          </cell>
        </row>
        <row r="3867">
          <cell r="B3867">
            <v>0</v>
          </cell>
          <cell r="C3867">
            <v>0</v>
          </cell>
        </row>
        <row r="3868">
          <cell r="A3868">
            <v>0</v>
          </cell>
          <cell r="B3868">
            <v>0</v>
          </cell>
          <cell r="C3868">
            <v>0</v>
          </cell>
        </row>
        <row r="3869">
          <cell r="A3869">
            <v>0</v>
          </cell>
          <cell r="B3869">
            <v>0</v>
          </cell>
          <cell r="C3869">
            <v>0</v>
          </cell>
        </row>
        <row r="3870">
          <cell r="A3870">
            <v>0</v>
          </cell>
          <cell r="B3870">
            <v>0</v>
          </cell>
          <cell r="C3870">
            <v>0</v>
          </cell>
        </row>
        <row r="3872">
          <cell r="B3872" t="str">
            <v>TRANSPORTE</v>
          </cell>
        </row>
        <row r="3874">
          <cell r="A3874">
            <v>0</v>
          </cell>
          <cell r="B3874">
            <v>0</v>
          </cell>
          <cell r="C3874">
            <v>0</v>
          </cell>
        </row>
        <row r="3875">
          <cell r="A3875">
            <v>0</v>
          </cell>
          <cell r="B3875">
            <v>0</v>
          </cell>
          <cell r="C3875">
            <v>0</v>
          </cell>
        </row>
        <row r="3876">
          <cell r="A3876">
            <v>0</v>
          </cell>
          <cell r="B3876">
            <v>0</v>
          </cell>
          <cell r="C3876">
            <v>0</v>
          </cell>
        </row>
        <row r="3881">
          <cell r="A3881" t="str">
            <v>CODIGO</v>
          </cell>
          <cell r="B3881" t="str">
            <v>ITEM</v>
          </cell>
          <cell r="C3881" t="str">
            <v>UNIDAD</v>
          </cell>
        </row>
        <row r="3882">
          <cell r="D3882">
            <v>0</v>
          </cell>
        </row>
        <row r="3883">
          <cell r="B3883" t="str">
            <v>CODIGO</v>
          </cell>
        </row>
        <row r="3884">
          <cell r="A3884" t="str">
            <v>CODIGO</v>
          </cell>
          <cell r="B3884" t="str">
            <v>RECURSOS</v>
          </cell>
          <cell r="C3884" t="str">
            <v>UNIDAD</v>
          </cell>
          <cell r="D3884" t="str">
            <v>CANT.</v>
          </cell>
        </row>
        <row r="3885">
          <cell r="B3885" t="str">
            <v>MATERIALES</v>
          </cell>
        </row>
        <row r="3886">
          <cell r="B3886">
            <v>0</v>
          </cell>
          <cell r="C3886">
            <v>0</v>
          </cell>
        </row>
        <row r="3887">
          <cell r="B3887">
            <v>0</v>
          </cell>
          <cell r="C3887">
            <v>0</v>
          </cell>
        </row>
        <row r="3888">
          <cell r="B3888">
            <v>0</v>
          </cell>
          <cell r="C3888">
            <v>0</v>
          </cell>
        </row>
        <row r="3889">
          <cell r="B3889">
            <v>0</v>
          </cell>
          <cell r="C3889">
            <v>0</v>
          </cell>
        </row>
        <row r="3891">
          <cell r="B3891" t="str">
            <v>EQUIPO</v>
          </cell>
        </row>
        <row r="3892">
          <cell r="B3892" t="str">
            <v>HTA MENOR (5% de M. de O.)</v>
          </cell>
        </row>
        <row r="3893">
          <cell r="A3893">
            <v>0</v>
          </cell>
          <cell r="B3893">
            <v>0</v>
          </cell>
          <cell r="C3893">
            <v>0</v>
          </cell>
        </row>
        <row r="3894">
          <cell r="A3894">
            <v>0</v>
          </cell>
          <cell r="B3894">
            <v>0</v>
          </cell>
          <cell r="C3894">
            <v>0</v>
          </cell>
        </row>
        <row r="3895">
          <cell r="A3895">
            <v>0</v>
          </cell>
          <cell r="B3895">
            <v>0</v>
          </cell>
          <cell r="C3895">
            <v>0</v>
          </cell>
        </row>
        <row r="3897">
          <cell r="B3897" t="str">
            <v>MANO DE OBRA</v>
          </cell>
        </row>
        <row r="3898">
          <cell r="B3898">
            <v>0</v>
          </cell>
          <cell r="C3898">
            <v>0</v>
          </cell>
        </row>
        <row r="3899">
          <cell r="A3899">
            <v>0</v>
          </cell>
          <cell r="B3899">
            <v>0</v>
          </cell>
          <cell r="C3899">
            <v>0</v>
          </cell>
        </row>
        <row r="3900">
          <cell r="A3900">
            <v>0</v>
          </cell>
          <cell r="B3900">
            <v>0</v>
          </cell>
          <cell r="C3900">
            <v>0</v>
          </cell>
        </row>
        <row r="3901">
          <cell r="A3901">
            <v>0</v>
          </cell>
          <cell r="B3901">
            <v>0</v>
          </cell>
          <cell r="C3901">
            <v>0</v>
          </cell>
        </row>
        <row r="3903">
          <cell r="B3903" t="str">
            <v>TRANSPORTE</v>
          </cell>
        </row>
        <row r="3905">
          <cell r="A3905">
            <v>0</v>
          </cell>
          <cell r="B3905">
            <v>0</v>
          </cell>
          <cell r="C3905">
            <v>0</v>
          </cell>
        </row>
        <row r="3906">
          <cell r="A3906">
            <v>0</v>
          </cell>
          <cell r="B3906">
            <v>0</v>
          </cell>
          <cell r="C3906">
            <v>0</v>
          </cell>
        </row>
        <row r="3907">
          <cell r="A3907">
            <v>0</v>
          </cell>
          <cell r="B3907">
            <v>0</v>
          </cell>
          <cell r="C3907">
            <v>0</v>
          </cell>
        </row>
        <row r="3912">
          <cell r="A3912" t="str">
            <v>CODIGO</v>
          </cell>
          <cell r="B3912" t="str">
            <v>ITEM</v>
          </cell>
          <cell r="C3912" t="str">
            <v>UNIDAD</v>
          </cell>
        </row>
        <row r="3913">
          <cell r="D3913">
            <v>0</v>
          </cell>
        </row>
        <row r="3914">
          <cell r="B3914" t="str">
            <v>CODIGO</v>
          </cell>
        </row>
        <row r="3915">
          <cell r="A3915" t="str">
            <v>CODIGO</v>
          </cell>
          <cell r="B3915" t="str">
            <v>RECURSOS</v>
          </cell>
          <cell r="C3915" t="str">
            <v>UNIDAD</v>
          </cell>
          <cell r="D3915" t="str">
            <v>CANT.</v>
          </cell>
        </row>
        <row r="3916">
          <cell r="B3916" t="str">
            <v>MATERIALES</v>
          </cell>
        </row>
        <row r="3917">
          <cell r="B3917">
            <v>0</v>
          </cell>
          <cell r="C3917">
            <v>0</v>
          </cell>
        </row>
        <row r="3918">
          <cell r="B3918">
            <v>0</v>
          </cell>
          <cell r="C3918">
            <v>0</v>
          </cell>
        </row>
        <row r="3919">
          <cell r="B3919">
            <v>0</v>
          </cell>
          <cell r="C3919">
            <v>0</v>
          </cell>
        </row>
        <row r="3920">
          <cell r="B3920">
            <v>0</v>
          </cell>
          <cell r="C3920">
            <v>0</v>
          </cell>
        </row>
        <row r="3922">
          <cell r="B3922" t="str">
            <v>EQUIPO</v>
          </cell>
        </row>
        <row r="3923">
          <cell r="B3923" t="str">
            <v>HTA MENOR (5% de M. de O.)</v>
          </cell>
        </row>
        <row r="3924">
          <cell r="A3924">
            <v>0</v>
          </cell>
          <cell r="B3924">
            <v>0</v>
          </cell>
          <cell r="C3924">
            <v>0</v>
          </cell>
        </row>
        <row r="3925">
          <cell r="A3925">
            <v>0</v>
          </cell>
          <cell r="B3925">
            <v>0</v>
          </cell>
          <cell r="C3925">
            <v>0</v>
          </cell>
        </row>
        <row r="3926">
          <cell r="A3926">
            <v>0</v>
          </cell>
          <cell r="B3926">
            <v>0</v>
          </cell>
          <cell r="C3926">
            <v>0</v>
          </cell>
        </row>
        <row r="3928">
          <cell r="B3928" t="str">
            <v>MANO DE OBRA</v>
          </cell>
        </row>
        <row r="3929">
          <cell r="B3929">
            <v>0</v>
          </cell>
          <cell r="C3929">
            <v>0</v>
          </cell>
        </row>
        <row r="3930">
          <cell r="A3930">
            <v>0</v>
          </cell>
          <cell r="B3930">
            <v>0</v>
          </cell>
          <cell r="C3930">
            <v>0</v>
          </cell>
        </row>
        <row r="3931">
          <cell r="A3931">
            <v>0</v>
          </cell>
          <cell r="B3931">
            <v>0</v>
          </cell>
          <cell r="C3931">
            <v>0</v>
          </cell>
        </row>
        <row r="3932">
          <cell r="A3932">
            <v>0</v>
          </cell>
          <cell r="B3932">
            <v>0</v>
          </cell>
          <cell r="C3932">
            <v>0</v>
          </cell>
        </row>
        <row r="3934">
          <cell r="B3934" t="str">
            <v>TRANSPORTE</v>
          </cell>
        </row>
        <row r="3936">
          <cell r="A3936">
            <v>0</v>
          </cell>
          <cell r="B3936">
            <v>0</v>
          </cell>
          <cell r="C3936">
            <v>0</v>
          </cell>
        </row>
        <row r="3937">
          <cell r="A3937">
            <v>0</v>
          </cell>
          <cell r="B3937">
            <v>0</v>
          </cell>
          <cell r="C3937">
            <v>0</v>
          </cell>
        </row>
        <row r="3938">
          <cell r="A3938">
            <v>0</v>
          </cell>
          <cell r="B3938">
            <v>0</v>
          </cell>
          <cell r="C3938">
            <v>0</v>
          </cell>
        </row>
        <row r="3944">
          <cell r="A3944" t="str">
            <v>CODIGO</v>
          </cell>
          <cell r="B3944" t="str">
            <v>ITEM</v>
          </cell>
          <cell r="C3944" t="str">
            <v>UNIDAD</v>
          </cell>
        </row>
        <row r="3945">
          <cell r="D3945">
            <v>0</v>
          </cell>
        </row>
        <row r="3946">
          <cell r="B3946" t="str">
            <v>CODIGO</v>
          </cell>
        </row>
        <row r="3947">
          <cell r="A3947" t="str">
            <v>CODIGO</v>
          </cell>
          <cell r="B3947" t="str">
            <v>RECURSOS</v>
          </cell>
          <cell r="C3947" t="str">
            <v>UNIDAD</v>
          </cell>
          <cell r="D3947" t="str">
            <v>CANT.</v>
          </cell>
        </row>
        <row r="3948">
          <cell r="B3948" t="str">
            <v>MATERIALES</v>
          </cell>
        </row>
        <row r="3949">
          <cell r="B3949">
            <v>0</v>
          </cell>
          <cell r="C3949">
            <v>0</v>
          </cell>
        </row>
        <row r="3950">
          <cell r="B3950">
            <v>0</v>
          </cell>
          <cell r="C3950">
            <v>0</v>
          </cell>
        </row>
        <row r="3951">
          <cell r="B3951">
            <v>0</v>
          </cell>
          <cell r="C3951">
            <v>0</v>
          </cell>
        </row>
        <row r="3952">
          <cell r="B3952">
            <v>0</v>
          </cell>
          <cell r="C3952">
            <v>0</v>
          </cell>
        </row>
        <row r="3954">
          <cell r="B3954" t="str">
            <v>EQUIPO</v>
          </cell>
        </row>
        <row r="3955">
          <cell r="B3955" t="str">
            <v>HTA MENOR (5% de M. de O.)</v>
          </cell>
        </row>
        <row r="3956">
          <cell r="A3956">
            <v>0</v>
          </cell>
          <cell r="B3956">
            <v>0</v>
          </cell>
          <cell r="C3956">
            <v>0</v>
          </cell>
        </row>
        <row r="3957">
          <cell r="A3957">
            <v>0</v>
          </cell>
          <cell r="B3957">
            <v>0</v>
          </cell>
          <cell r="C3957">
            <v>0</v>
          </cell>
        </row>
        <row r="3958">
          <cell r="A3958">
            <v>0</v>
          </cell>
          <cell r="B3958">
            <v>0</v>
          </cell>
          <cell r="C3958">
            <v>0</v>
          </cell>
        </row>
        <row r="3960">
          <cell r="B3960" t="str">
            <v>MANO DE OBRA</v>
          </cell>
        </row>
        <row r="3961">
          <cell r="B3961">
            <v>0</v>
          </cell>
          <cell r="C3961">
            <v>0</v>
          </cell>
        </row>
        <row r="3962">
          <cell r="A3962">
            <v>0</v>
          </cell>
          <cell r="B3962">
            <v>0</v>
          </cell>
          <cell r="C3962">
            <v>0</v>
          </cell>
        </row>
        <row r="3963">
          <cell r="A3963">
            <v>0</v>
          </cell>
          <cell r="B3963">
            <v>0</v>
          </cell>
          <cell r="C3963">
            <v>0</v>
          </cell>
        </row>
        <row r="3964">
          <cell r="A3964">
            <v>0</v>
          </cell>
          <cell r="B3964">
            <v>0</v>
          </cell>
          <cell r="C3964">
            <v>0</v>
          </cell>
        </row>
        <row r="3966">
          <cell r="B3966" t="str">
            <v>TRANSPORTE</v>
          </cell>
        </row>
        <row r="3968">
          <cell r="A3968">
            <v>0</v>
          </cell>
          <cell r="B3968">
            <v>0</v>
          </cell>
          <cell r="C3968">
            <v>0</v>
          </cell>
        </row>
        <row r="3969">
          <cell r="A3969">
            <v>0</v>
          </cell>
          <cell r="B3969">
            <v>0</v>
          </cell>
          <cell r="C3969">
            <v>0</v>
          </cell>
        </row>
        <row r="3970">
          <cell r="A3970">
            <v>0</v>
          </cell>
          <cell r="B3970">
            <v>0</v>
          </cell>
          <cell r="C3970">
            <v>0</v>
          </cell>
        </row>
      </sheetData>
      <sheetData sheetId="1">
        <row r="1">
          <cell r="A1" t="str">
            <v>CODIGO</v>
          </cell>
        </row>
      </sheetData>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CODIGO</v>
          </cell>
        </row>
      </sheetData>
      <sheetData sheetId="17" refreshError="1"/>
      <sheetData sheetId="18" refreshError="1"/>
      <sheetData sheetId="19"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UNITARIOS GENERALE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CCIDENTES%20DE%201995%20-%2019"/>
    </sheetNames>
    <definedNames>
      <definedName name="absc"/>
    </defined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 val="ESCARIFICACION"/>
      <sheetName val="PR 1"/>
      <sheetName val="PUNITARIOS PARA 241201 2S"/>
      <sheetName val="Hoja1"/>
      <sheetName val="items"/>
      <sheetName val="ESTADO RED TEC"/>
      <sheetName val="A-HOR"/>
      <sheetName val="INSUMOS"/>
      <sheetName val="BANCOS"/>
      <sheetName val="CARGOS"/>
      <sheetName val="EPS"/>
      <sheetName val="PENSIONES"/>
      <sheetName val="PREACTA 10"/>
      <sheetName val="DATOS"/>
      <sheetName val="PREACTA 9"/>
      <sheetName val="Res-Accide-10"/>
      <sheetName val="TARIFAS"/>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APU"/>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_Cancha"/>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_Cancha"/>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General"/>
      <sheetName val="AIU"/>
      <sheetName val="Presup_Cancha"/>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sheetData sheetId="1"/>
      <sheetData sheetId="2" refreshError="1">
        <row r="13">
          <cell r="J13" t="str">
            <v>M³</v>
          </cell>
        </row>
        <row r="14">
          <cell r="J14" t="str">
            <v>M²</v>
          </cell>
        </row>
        <row r="15">
          <cell r="J15" t="str">
            <v>M</v>
          </cell>
        </row>
        <row r="16">
          <cell r="J16" t="str">
            <v>Kg</v>
          </cell>
        </row>
        <row r="17">
          <cell r="J17" t="str">
            <v>Un</v>
          </cell>
        </row>
      </sheetData>
      <sheetData sheetId="3"/>
      <sheetData sheetId="4"/>
      <sheetData sheetId="5"/>
      <sheetData sheetId="6"/>
      <sheetData sheetId="7"/>
      <sheetData sheetId="8"/>
      <sheetData sheetId="9"/>
      <sheetData sheetId="10"/>
      <sheetData sheetId="1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arios"/>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AS AEREAS"/>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AS AEREAS"/>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Y V "/>
      <sheetName val="AMBIENTES"/>
      <sheetName val="REVOQUE Y PISOS"/>
      <sheetName val="MAMPOSTERIA"/>
      <sheetName val="VIGAS FUNDACION"/>
      <sheetName val="REFUERZO"/>
      <sheetName val="VIGAS AEREAS"/>
    </sheetNames>
    <sheetDataSet>
      <sheetData sheetId="0"/>
      <sheetData sheetId="1"/>
      <sheetData sheetId="2"/>
      <sheetData sheetId="3"/>
      <sheetData sheetId="4"/>
      <sheetData sheetId="5"/>
      <sheetData sheetId="6" refreshError="1">
        <row r="27">
          <cell r="B27" t="str">
            <v>VI2</v>
          </cell>
          <cell r="C27">
            <v>0.15</v>
          </cell>
          <cell r="D27">
            <v>0.2</v>
          </cell>
          <cell r="E27">
            <v>8.6</v>
          </cell>
          <cell r="F27">
            <v>0.25800000000000001</v>
          </cell>
        </row>
        <row r="28">
          <cell r="B28" t="str">
            <v>V2´</v>
          </cell>
          <cell r="C28">
            <v>0.15</v>
          </cell>
          <cell r="D28">
            <v>0.2</v>
          </cell>
          <cell r="E28">
            <v>3</v>
          </cell>
          <cell r="F28">
            <v>0.09</v>
          </cell>
        </row>
        <row r="29">
          <cell r="B29" t="str">
            <v>2´´ Y 2 ´´´</v>
          </cell>
          <cell r="C29">
            <v>0.15</v>
          </cell>
          <cell r="D29">
            <v>0.2</v>
          </cell>
          <cell r="E29">
            <v>1.2</v>
          </cell>
          <cell r="F29">
            <v>7.1999999999999995E-2</v>
          </cell>
        </row>
        <row r="30">
          <cell r="B30" t="str">
            <v>V2 ´´´´</v>
          </cell>
          <cell r="C30">
            <v>0.15</v>
          </cell>
          <cell r="D30">
            <v>0.2</v>
          </cell>
          <cell r="E30">
            <v>3.75</v>
          </cell>
          <cell r="F30">
            <v>0.11249999999999999</v>
          </cell>
        </row>
        <row r="31">
          <cell r="B31" t="str">
            <v>V3-BE</v>
          </cell>
          <cell r="C31">
            <v>0.15</v>
          </cell>
          <cell r="D31">
            <v>0.3</v>
          </cell>
          <cell r="E31">
            <v>8.6</v>
          </cell>
          <cell r="F31">
            <v>0.38699999999999996</v>
          </cell>
        </row>
        <row r="32">
          <cell r="B32" t="str">
            <v>VI3-BE</v>
          </cell>
          <cell r="C32">
            <v>0.15</v>
          </cell>
          <cell r="D32">
            <v>0.2</v>
          </cell>
          <cell r="E32">
            <v>8.6</v>
          </cell>
          <cell r="F32">
            <v>0.25800000000000001</v>
          </cell>
        </row>
        <row r="33">
          <cell r="B33" t="str">
            <v>V3-AB</v>
          </cell>
          <cell r="C33">
            <v>0.15</v>
          </cell>
          <cell r="D33">
            <v>0.2</v>
          </cell>
          <cell r="E33">
            <v>5.8</v>
          </cell>
          <cell r="F33">
            <v>0.17399999999999999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ow r="105">
          <cell r="J105">
            <v>0.2394</v>
          </cell>
        </row>
      </sheetData>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1"/>
      <sheetName val="ACTA2"/>
      <sheetName val="ACTA3"/>
      <sheetName val="ACTA4"/>
      <sheetName val="ACTA5"/>
      <sheetName val="ACTA6"/>
      <sheetName val="ACTA7"/>
      <sheetName val="ACTA8"/>
      <sheetName val="ACTA9"/>
      <sheetName val="ACTA10"/>
      <sheetName val="ACTA11"/>
      <sheetName val=" ACTA 12"/>
      <sheetName val=" ACTA 13."/>
      <sheetName val=" ACTA 14"/>
      <sheetName val=" ACTA 15"/>
      <sheetName val=" ACTA 16"/>
      <sheetName val=" ACTA 17"/>
      <sheetName val=" ACTA 18"/>
      <sheetName val=" ACTA 19"/>
      <sheetName val=" ACTA 20"/>
      <sheetName val=" ACTA 21"/>
      <sheetName val=" ACTA 22"/>
      <sheetName val=" ACTA 23"/>
      <sheetName val=" ACTA 24"/>
      <sheetName val=" ACTA 25"/>
      <sheetName val="Hoja7"/>
      <sheetName val=" ACTA 13 PRESENTAR"/>
      <sheetName val="PROYECCIÓN ACTA 13"/>
      <sheetName val="PROY ACTA 14 marzo comple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60">
          <cell r="DJ60">
            <v>33995124</v>
          </cell>
        </row>
      </sheetData>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Q425"/>
  <sheetViews>
    <sheetView workbookViewId="0"/>
  </sheetViews>
  <sheetFormatPr baseColWidth="10" defaultRowHeight="13.2" x14ac:dyDescent="0.25"/>
  <cols>
    <col min="1" max="1" width="6.88671875" style="3" customWidth="1"/>
    <col min="2" max="2" width="30.88671875" style="3" customWidth="1"/>
    <col min="3" max="3" width="8.88671875" style="3" customWidth="1"/>
    <col min="4" max="9" width="10.88671875" style="3"/>
    <col min="10" max="10" width="12.6640625" style="3" customWidth="1"/>
    <col min="11" max="11" width="13" style="3" customWidth="1"/>
    <col min="12" max="12" width="6.88671875" style="3" customWidth="1"/>
    <col min="13" max="13" width="12.6640625" style="3" customWidth="1"/>
    <col min="14" max="14" width="6.6640625" style="3" customWidth="1"/>
    <col min="15" max="256" width="10.88671875" style="3"/>
    <col min="257" max="257" width="6.88671875" style="3" customWidth="1"/>
    <col min="258" max="258" width="30.88671875" style="3" customWidth="1"/>
    <col min="259" max="259" width="8.88671875" style="3" customWidth="1"/>
    <col min="260" max="265" width="10.88671875" style="3"/>
    <col min="266" max="266" width="12.6640625" style="3" customWidth="1"/>
    <col min="267" max="267" width="13" style="3" customWidth="1"/>
    <col min="268" max="268" width="6.88671875" style="3" customWidth="1"/>
    <col min="269" max="269" width="12.6640625" style="3" customWidth="1"/>
    <col min="270" max="270" width="6.6640625" style="3" customWidth="1"/>
    <col min="271" max="512" width="10.88671875" style="3"/>
    <col min="513" max="513" width="6.88671875" style="3" customWidth="1"/>
    <col min="514" max="514" width="30.88671875" style="3" customWidth="1"/>
    <col min="515" max="515" width="8.88671875" style="3" customWidth="1"/>
    <col min="516" max="521" width="10.88671875" style="3"/>
    <col min="522" max="522" width="12.6640625" style="3" customWidth="1"/>
    <col min="523" max="523" width="13" style="3" customWidth="1"/>
    <col min="524" max="524" width="6.88671875" style="3" customWidth="1"/>
    <col min="525" max="525" width="12.6640625" style="3" customWidth="1"/>
    <col min="526" max="526" width="6.6640625" style="3" customWidth="1"/>
    <col min="527" max="768" width="10.88671875" style="3"/>
    <col min="769" max="769" width="6.88671875" style="3" customWidth="1"/>
    <col min="770" max="770" width="30.88671875" style="3" customWidth="1"/>
    <col min="771" max="771" width="8.88671875" style="3" customWidth="1"/>
    <col min="772" max="777" width="10.88671875" style="3"/>
    <col min="778" max="778" width="12.6640625" style="3" customWidth="1"/>
    <col min="779" max="779" width="13" style="3" customWidth="1"/>
    <col min="780" max="780" width="6.88671875" style="3" customWidth="1"/>
    <col min="781" max="781" width="12.6640625" style="3" customWidth="1"/>
    <col min="782" max="782" width="6.6640625" style="3" customWidth="1"/>
    <col min="783" max="1024" width="10.88671875" style="3"/>
    <col min="1025" max="1025" width="6.88671875" style="3" customWidth="1"/>
    <col min="1026" max="1026" width="30.88671875" style="3" customWidth="1"/>
    <col min="1027" max="1027" width="8.88671875" style="3" customWidth="1"/>
    <col min="1028" max="1033" width="10.88671875" style="3"/>
    <col min="1034" max="1034" width="12.6640625" style="3" customWidth="1"/>
    <col min="1035" max="1035" width="13" style="3" customWidth="1"/>
    <col min="1036" max="1036" width="6.88671875" style="3" customWidth="1"/>
    <col min="1037" max="1037" width="12.6640625" style="3" customWidth="1"/>
    <col min="1038" max="1038" width="6.6640625" style="3" customWidth="1"/>
    <col min="1039" max="1280" width="10.88671875" style="3"/>
    <col min="1281" max="1281" width="6.88671875" style="3" customWidth="1"/>
    <col min="1282" max="1282" width="30.88671875" style="3" customWidth="1"/>
    <col min="1283" max="1283" width="8.88671875" style="3" customWidth="1"/>
    <col min="1284" max="1289" width="10.88671875" style="3"/>
    <col min="1290" max="1290" width="12.6640625" style="3" customWidth="1"/>
    <col min="1291" max="1291" width="13" style="3" customWidth="1"/>
    <col min="1292" max="1292" width="6.88671875" style="3" customWidth="1"/>
    <col min="1293" max="1293" width="12.6640625" style="3" customWidth="1"/>
    <col min="1294" max="1294" width="6.6640625" style="3" customWidth="1"/>
    <col min="1295" max="1536" width="10.88671875" style="3"/>
    <col min="1537" max="1537" width="6.88671875" style="3" customWidth="1"/>
    <col min="1538" max="1538" width="30.88671875" style="3" customWidth="1"/>
    <col min="1539" max="1539" width="8.88671875" style="3" customWidth="1"/>
    <col min="1540" max="1545" width="10.88671875" style="3"/>
    <col min="1546" max="1546" width="12.6640625" style="3" customWidth="1"/>
    <col min="1547" max="1547" width="13" style="3" customWidth="1"/>
    <col min="1548" max="1548" width="6.88671875" style="3" customWidth="1"/>
    <col min="1549" max="1549" width="12.6640625" style="3" customWidth="1"/>
    <col min="1550" max="1550" width="6.6640625" style="3" customWidth="1"/>
    <col min="1551" max="1792" width="10.88671875" style="3"/>
    <col min="1793" max="1793" width="6.88671875" style="3" customWidth="1"/>
    <col min="1794" max="1794" width="30.88671875" style="3" customWidth="1"/>
    <col min="1795" max="1795" width="8.88671875" style="3" customWidth="1"/>
    <col min="1796" max="1801" width="10.88671875" style="3"/>
    <col min="1802" max="1802" width="12.6640625" style="3" customWidth="1"/>
    <col min="1803" max="1803" width="13" style="3" customWidth="1"/>
    <col min="1804" max="1804" width="6.88671875" style="3" customWidth="1"/>
    <col min="1805" max="1805" width="12.6640625" style="3" customWidth="1"/>
    <col min="1806" max="1806" width="6.6640625" style="3" customWidth="1"/>
    <col min="1807" max="2048" width="10.88671875" style="3"/>
    <col min="2049" max="2049" width="6.88671875" style="3" customWidth="1"/>
    <col min="2050" max="2050" width="30.88671875" style="3" customWidth="1"/>
    <col min="2051" max="2051" width="8.88671875" style="3" customWidth="1"/>
    <col min="2052" max="2057" width="10.88671875" style="3"/>
    <col min="2058" max="2058" width="12.6640625" style="3" customWidth="1"/>
    <col min="2059" max="2059" width="13" style="3" customWidth="1"/>
    <col min="2060" max="2060" width="6.88671875" style="3" customWidth="1"/>
    <col min="2061" max="2061" width="12.6640625" style="3" customWidth="1"/>
    <col min="2062" max="2062" width="6.6640625" style="3" customWidth="1"/>
    <col min="2063" max="2304" width="10.88671875" style="3"/>
    <col min="2305" max="2305" width="6.88671875" style="3" customWidth="1"/>
    <col min="2306" max="2306" width="30.88671875" style="3" customWidth="1"/>
    <col min="2307" max="2307" width="8.88671875" style="3" customWidth="1"/>
    <col min="2308" max="2313" width="10.88671875" style="3"/>
    <col min="2314" max="2314" width="12.6640625" style="3" customWidth="1"/>
    <col min="2315" max="2315" width="13" style="3" customWidth="1"/>
    <col min="2316" max="2316" width="6.88671875" style="3" customWidth="1"/>
    <col min="2317" max="2317" width="12.6640625" style="3" customWidth="1"/>
    <col min="2318" max="2318" width="6.6640625" style="3" customWidth="1"/>
    <col min="2319" max="2560" width="10.88671875" style="3"/>
    <col min="2561" max="2561" width="6.88671875" style="3" customWidth="1"/>
    <col min="2562" max="2562" width="30.88671875" style="3" customWidth="1"/>
    <col min="2563" max="2563" width="8.88671875" style="3" customWidth="1"/>
    <col min="2564" max="2569" width="10.88671875" style="3"/>
    <col min="2570" max="2570" width="12.6640625" style="3" customWidth="1"/>
    <col min="2571" max="2571" width="13" style="3" customWidth="1"/>
    <col min="2572" max="2572" width="6.88671875" style="3" customWidth="1"/>
    <col min="2573" max="2573" width="12.6640625" style="3" customWidth="1"/>
    <col min="2574" max="2574" width="6.6640625" style="3" customWidth="1"/>
    <col min="2575" max="2816" width="10.88671875" style="3"/>
    <col min="2817" max="2817" width="6.88671875" style="3" customWidth="1"/>
    <col min="2818" max="2818" width="30.88671875" style="3" customWidth="1"/>
    <col min="2819" max="2819" width="8.88671875" style="3" customWidth="1"/>
    <col min="2820" max="2825" width="10.88671875" style="3"/>
    <col min="2826" max="2826" width="12.6640625" style="3" customWidth="1"/>
    <col min="2827" max="2827" width="13" style="3" customWidth="1"/>
    <col min="2828" max="2828" width="6.88671875" style="3" customWidth="1"/>
    <col min="2829" max="2829" width="12.6640625" style="3" customWidth="1"/>
    <col min="2830" max="2830" width="6.6640625" style="3" customWidth="1"/>
    <col min="2831" max="3072" width="10.88671875" style="3"/>
    <col min="3073" max="3073" width="6.88671875" style="3" customWidth="1"/>
    <col min="3074" max="3074" width="30.88671875" style="3" customWidth="1"/>
    <col min="3075" max="3075" width="8.88671875" style="3" customWidth="1"/>
    <col min="3076" max="3081" width="10.88671875" style="3"/>
    <col min="3082" max="3082" width="12.6640625" style="3" customWidth="1"/>
    <col min="3083" max="3083" width="13" style="3" customWidth="1"/>
    <col min="3084" max="3084" width="6.88671875" style="3" customWidth="1"/>
    <col min="3085" max="3085" width="12.6640625" style="3" customWidth="1"/>
    <col min="3086" max="3086" width="6.6640625" style="3" customWidth="1"/>
    <col min="3087" max="3328" width="10.88671875" style="3"/>
    <col min="3329" max="3329" width="6.88671875" style="3" customWidth="1"/>
    <col min="3330" max="3330" width="30.88671875" style="3" customWidth="1"/>
    <col min="3331" max="3331" width="8.88671875" style="3" customWidth="1"/>
    <col min="3332" max="3337" width="10.88671875" style="3"/>
    <col min="3338" max="3338" width="12.6640625" style="3" customWidth="1"/>
    <col min="3339" max="3339" width="13" style="3" customWidth="1"/>
    <col min="3340" max="3340" width="6.88671875" style="3" customWidth="1"/>
    <col min="3341" max="3341" width="12.6640625" style="3" customWidth="1"/>
    <col min="3342" max="3342" width="6.6640625" style="3" customWidth="1"/>
    <col min="3343" max="3584" width="10.88671875" style="3"/>
    <col min="3585" max="3585" width="6.88671875" style="3" customWidth="1"/>
    <col min="3586" max="3586" width="30.88671875" style="3" customWidth="1"/>
    <col min="3587" max="3587" width="8.88671875" style="3" customWidth="1"/>
    <col min="3588" max="3593" width="10.88671875" style="3"/>
    <col min="3594" max="3594" width="12.6640625" style="3" customWidth="1"/>
    <col min="3595" max="3595" width="13" style="3" customWidth="1"/>
    <col min="3596" max="3596" width="6.88671875" style="3" customWidth="1"/>
    <col min="3597" max="3597" width="12.6640625" style="3" customWidth="1"/>
    <col min="3598" max="3598" width="6.6640625" style="3" customWidth="1"/>
    <col min="3599" max="3840" width="10.88671875" style="3"/>
    <col min="3841" max="3841" width="6.88671875" style="3" customWidth="1"/>
    <col min="3842" max="3842" width="30.88671875" style="3" customWidth="1"/>
    <col min="3843" max="3843" width="8.88671875" style="3" customWidth="1"/>
    <col min="3844" max="3849" width="10.88671875" style="3"/>
    <col min="3850" max="3850" width="12.6640625" style="3" customWidth="1"/>
    <col min="3851" max="3851" width="13" style="3" customWidth="1"/>
    <col min="3852" max="3852" width="6.88671875" style="3" customWidth="1"/>
    <col min="3853" max="3853" width="12.6640625" style="3" customWidth="1"/>
    <col min="3854" max="3854" width="6.6640625" style="3" customWidth="1"/>
    <col min="3855" max="4096" width="10.88671875" style="3"/>
    <col min="4097" max="4097" width="6.88671875" style="3" customWidth="1"/>
    <col min="4098" max="4098" width="30.88671875" style="3" customWidth="1"/>
    <col min="4099" max="4099" width="8.88671875" style="3" customWidth="1"/>
    <col min="4100" max="4105" width="10.88671875" style="3"/>
    <col min="4106" max="4106" width="12.6640625" style="3" customWidth="1"/>
    <col min="4107" max="4107" width="13" style="3" customWidth="1"/>
    <col min="4108" max="4108" width="6.88671875" style="3" customWidth="1"/>
    <col min="4109" max="4109" width="12.6640625" style="3" customWidth="1"/>
    <col min="4110" max="4110" width="6.6640625" style="3" customWidth="1"/>
    <col min="4111" max="4352" width="10.88671875" style="3"/>
    <col min="4353" max="4353" width="6.88671875" style="3" customWidth="1"/>
    <col min="4354" max="4354" width="30.88671875" style="3" customWidth="1"/>
    <col min="4355" max="4355" width="8.88671875" style="3" customWidth="1"/>
    <col min="4356" max="4361" width="10.88671875" style="3"/>
    <col min="4362" max="4362" width="12.6640625" style="3" customWidth="1"/>
    <col min="4363" max="4363" width="13" style="3" customWidth="1"/>
    <col min="4364" max="4364" width="6.88671875" style="3" customWidth="1"/>
    <col min="4365" max="4365" width="12.6640625" style="3" customWidth="1"/>
    <col min="4366" max="4366" width="6.6640625" style="3" customWidth="1"/>
    <col min="4367" max="4608" width="10.88671875" style="3"/>
    <col min="4609" max="4609" width="6.88671875" style="3" customWidth="1"/>
    <col min="4610" max="4610" width="30.88671875" style="3" customWidth="1"/>
    <col min="4611" max="4611" width="8.88671875" style="3" customWidth="1"/>
    <col min="4612" max="4617" width="10.88671875" style="3"/>
    <col min="4618" max="4618" width="12.6640625" style="3" customWidth="1"/>
    <col min="4619" max="4619" width="13" style="3" customWidth="1"/>
    <col min="4620" max="4620" width="6.88671875" style="3" customWidth="1"/>
    <col min="4621" max="4621" width="12.6640625" style="3" customWidth="1"/>
    <col min="4622" max="4622" width="6.6640625" style="3" customWidth="1"/>
    <col min="4623" max="4864" width="10.88671875" style="3"/>
    <col min="4865" max="4865" width="6.88671875" style="3" customWidth="1"/>
    <col min="4866" max="4866" width="30.88671875" style="3" customWidth="1"/>
    <col min="4867" max="4867" width="8.88671875" style="3" customWidth="1"/>
    <col min="4868" max="4873" width="10.88671875" style="3"/>
    <col min="4874" max="4874" width="12.6640625" style="3" customWidth="1"/>
    <col min="4875" max="4875" width="13" style="3" customWidth="1"/>
    <col min="4876" max="4876" width="6.88671875" style="3" customWidth="1"/>
    <col min="4877" max="4877" width="12.6640625" style="3" customWidth="1"/>
    <col min="4878" max="4878" width="6.6640625" style="3" customWidth="1"/>
    <col min="4879" max="5120" width="10.88671875" style="3"/>
    <col min="5121" max="5121" width="6.88671875" style="3" customWidth="1"/>
    <col min="5122" max="5122" width="30.88671875" style="3" customWidth="1"/>
    <col min="5123" max="5123" width="8.88671875" style="3" customWidth="1"/>
    <col min="5124" max="5129" width="10.88671875" style="3"/>
    <col min="5130" max="5130" width="12.6640625" style="3" customWidth="1"/>
    <col min="5131" max="5131" width="13" style="3" customWidth="1"/>
    <col min="5132" max="5132" width="6.88671875" style="3" customWidth="1"/>
    <col min="5133" max="5133" width="12.6640625" style="3" customWidth="1"/>
    <col min="5134" max="5134" width="6.6640625" style="3" customWidth="1"/>
    <col min="5135" max="5376" width="10.88671875" style="3"/>
    <col min="5377" max="5377" width="6.88671875" style="3" customWidth="1"/>
    <col min="5378" max="5378" width="30.88671875" style="3" customWidth="1"/>
    <col min="5379" max="5379" width="8.88671875" style="3" customWidth="1"/>
    <col min="5380" max="5385" width="10.88671875" style="3"/>
    <col min="5386" max="5386" width="12.6640625" style="3" customWidth="1"/>
    <col min="5387" max="5387" width="13" style="3" customWidth="1"/>
    <col min="5388" max="5388" width="6.88671875" style="3" customWidth="1"/>
    <col min="5389" max="5389" width="12.6640625" style="3" customWidth="1"/>
    <col min="5390" max="5390" width="6.6640625" style="3" customWidth="1"/>
    <col min="5391" max="5632" width="10.88671875" style="3"/>
    <col min="5633" max="5633" width="6.88671875" style="3" customWidth="1"/>
    <col min="5634" max="5634" width="30.88671875" style="3" customWidth="1"/>
    <col min="5635" max="5635" width="8.88671875" style="3" customWidth="1"/>
    <col min="5636" max="5641" width="10.88671875" style="3"/>
    <col min="5642" max="5642" width="12.6640625" style="3" customWidth="1"/>
    <col min="5643" max="5643" width="13" style="3" customWidth="1"/>
    <col min="5644" max="5644" width="6.88671875" style="3" customWidth="1"/>
    <col min="5645" max="5645" width="12.6640625" style="3" customWidth="1"/>
    <col min="5646" max="5646" width="6.6640625" style="3" customWidth="1"/>
    <col min="5647" max="5888" width="10.88671875" style="3"/>
    <col min="5889" max="5889" width="6.88671875" style="3" customWidth="1"/>
    <col min="5890" max="5890" width="30.88671875" style="3" customWidth="1"/>
    <col min="5891" max="5891" width="8.88671875" style="3" customWidth="1"/>
    <col min="5892" max="5897" width="10.88671875" style="3"/>
    <col min="5898" max="5898" width="12.6640625" style="3" customWidth="1"/>
    <col min="5899" max="5899" width="13" style="3" customWidth="1"/>
    <col min="5900" max="5900" width="6.88671875" style="3" customWidth="1"/>
    <col min="5901" max="5901" width="12.6640625" style="3" customWidth="1"/>
    <col min="5902" max="5902" width="6.6640625" style="3" customWidth="1"/>
    <col min="5903" max="6144" width="10.88671875" style="3"/>
    <col min="6145" max="6145" width="6.88671875" style="3" customWidth="1"/>
    <col min="6146" max="6146" width="30.88671875" style="3" customWidth="1"/>
    <col min="6147" max="6147" width="8.88671875" style="3" customWidth="1"/>
    <col min="6148" max="6153" width="10.88671875" style="3"/>
    <col min="6154" max="6154" width="12.6640625" style="3" customWidth="1"/>
    <col min="6155" max="6155" width="13" style="3" customWidth="1"/>
    <col min="6156" max="6156" width="6.88671875" style="3" customWidth="1"/>
    <col min="6157" max="6157" width="12.6640625" style="3" customWidth="1"/>
    <col min="6158" max="6158" width="6.6640625" style="3" customWidth="1"/>
    <col min="6159" max="6400" width="10.88671875" style="3"/>
    <col min="6401" max="6401" width="6.88671875" style="3" customWidth="1"/>
    <col min="6402" max="6402" width="30.88671875" style="3" customWidth="1"/>
    <col min="6403" max="6403" width="8.88671875" style="3" customWidth="1"/>
    <col min="6404" max="6409" width="10.88671875" style="3"/>
    <col min="6410" max="6410" width="12.6640625" style="3" customWidth="1"/>
    <col min="6411" max="6411" width="13" style="3" customWidth="1"/>
    <col min="6412" max="6412" width="6.88671875" style="3" customWidth="1"/>
    <col min="6413" max="6413" width="12.6640625" style="3" customWidth="1"/>
    <col min="6414" max="6414" width="6.6640625" style="3" customWidth="1"/>
    <col min="6415" max="6656" width="10.88671875" style="3"/>
    <col min="6657" max="6657" width="6.88671875" style="3" customWidth="1"/>
    <col min="6658" max="6658" width="30.88671875" style="3" customWidth="1"/>
    <col min="6659" max="6659" width="8.88671875" style="3" customWidth="1"/>
    <col min="6660" max="6665" width="10.88671875" style="3"/>
    <col min="6666" max="6666" width="12.6640625" style="3" customWidth="1"/>
    <col min="6667" max="6667" width="13" style="3" customWidth="1"/>
    <col min="6668" max="6668" width="6.88671875" style="3" customWidth="1"/>
    <col min="6669" max="6669" width="12.6640625" style="3" customWidth="1"/>
    <col min="6670" max="6670" width="6.6640625" style="3" customWidth="1"/>
    <col min="6671" max="6912" width="10.88671875" style="3"/>
    <col min="6913" max="6913" width="6.88671875" style="3" customWidth="1"/>
    <col min="6914" max="6914" width="30.88671875" style="3" customWidth="1"/>
    <col min="6915" max="6915" width="8.88671875" style="3" customWidth="1"/>
    <col min="6916" max="6921" width="10.88671875" style="3"/>
    <col min="6922" max="6922" width="12.6640625" style="3" customWidth="1"/>
    <col min="6923" max="6923" width="13" style="3" customWidth="1"/>
    <col min="6924" max="6924" width="6.88671875" style="3" customWidth="1"/>
    <col min="6925" max="6925" width="12.6640625" style="3" customWidth="1"/>
    <col min="6926" max="6926" width="6.6640625" style="3" customWidth="1"/>
    <col min="6927" max="7168" width="10.88671875" style="3"/>
    <col min="7169" max="7169" width="6.88671875" style="3" customWidth="1"/>
    <col min="7170" max="7170" width="30.88671875" style="3" customWidth="1"/>
    <col min="7171" max="7171" width="8.88671875" style="3" customWidth="1"/>
    <col min="7172" max="7177" width="10.88671875" style="3"/>
    <col min="7178" max="7178" width="12.6640625" style="3" customWidth="1"/>
    <col min="7179" max="7179" width="13" style="3" customWidth="1"/>
    <col min="7180" max="7180" width="6.88671875" style="3" customWidth="1"/>
    <col min="7181" max="7181" width="12.6640625" style="3" customWidth="1"/>
    <col min="7182" max="7182" width="6.6640625" style="3" customWidth="1"/>
    <col min="7183" max="7424" width="10.88671875" style="3"/>
    <col min="7425" max="7425" width="6.88671875" style="3" customWidth="1"/>
    <col min="7426" max="7426" width="30.88671875" style="3" customWidth="1"/>
    <col min="7427" max="7427" width="8.88671875" style="3" customWidth="1"/>
    <col min="7428" max="7433" width="10.88671875" style="3"/>
    <col min="7434" max="7434" width="12.6640625" style="3" customWidth="1"/>
    <col min="7435" max="7435" width="13" style="3" customWidth="1"/>
    <col min="7436" max="7436" width="6.88671875" style="3" customWidth="1"/>
    <col min="7437" max="7437" width="12.6640625" style="3" customWidth="1"/>
    <col min="7438" max="7438" width="6.6640625" style="3" customWidth="1"/>
    <col min="7439" max="7680" width="10.88671875" style="3"/>
    <col min="7681" max="7681" width="6.88671875" style="3" customWidth="1"/>
    <col min="7682" max="7682" width="30.88671875" style="3" customWidth="1"/>
    <col min="7683" max="7683" width="8.88671875" style="3" customWidth="1"/>
    <col min="7684" max="7689" width="10.88671875" style="3"/>
    <col min="7690" max="7690" width="12.6640625" style="3" customWidth="1"/>
    <col min="7691" max="7691" width="13" style="3" customWidth="1"/>
    <col min="7692" max="7692" width="6.88671875" style="3" customWidth="1"/>
    <col min="7693" max="7693" width="12.6640625" style="3" customWidth="1"/>
    <col min="7694" max="7694" width="6.6640625" style="3" customWidth="1"/>
    <col min="7695" max="7936" width="10.88671875" style="3"/>
    <col min="7937" max="7937" width="6.88671875" style="3" customWidth="1"/>
    <col min="7938" max="7938" width="30.88671875" style="3" customWidth="1"/>
    <col min="7939" max="7939" width="8.88671875" style="3" customWidth="1"/>
    <col min="7940" max="7945" width="10.88671875" style="3"/>
    <col min="7946" max="7946" width="12.6640625" style="3" customWidth="1"/>
    <col min="7947" max="7947" width="13" style="3" customWidth="1"/>
    <col min="7948" max="7948" width="6.88671875" style="3" customWidth="1"/>
    <col min="7949" max="7949" width="12.6640625" style="3" customWidth="1"/>
    <col min="7950" max="7950" width="6.6640625" style="3" customWidth="1"/>
    <col min="7951" max="8192" width="10.88671875" style="3"/>
    <col min="8193" max="8193" width="6.88671875" style="3" customWidth="1"/>
    <col min="8194" max="8194" width="30.88671875" style="3" customWidth="1"/>
    <col min="8195" max="8195" width="8.88671875" style="3" customWidth="1"/>
    <col min="8196" max="8201" width="10.88671875" style="3"/>
    <col min="8202" max="8202" width="12.6640625" style="3" customWidth="1"/>
    <col min="8203" max="8203" width="13" style="3" customWidth="1"/>
    <col min="8204" max="8204" width="6.88671875" style="3" customWidth="1"/>
    <col min="8205" max="8205" width="12.6640625" style="3" customWidth="1"/>
    <col min="8206" max="8206" width="6.6640625" style="3" customWidth="1"/>
    <col min="8207" max="8448" width="10.88671875" style="3"/>
    <col min="8449" max="8449" width="6.88671875" style="3" customWidth="1"/>
    <col min="8450" max="8450" width="30.88671875" style="3" customWidth="1"/>
    <col min="8451" max="8451" width="8.88671875" style="3" customWidth="1"/>
    <col min="8452" max="8457" width="10.88671875" style="3"/>
    <col min="8458" max="8458" width="12.6640625" style="3" customWidth="1"/>
    <col min="8459" max="8459" width="13" style="3" customWidth="1"/>
    <col min="8460" max="8460" width="6.88671875" style="3" customWidth="1"/>
    <col min="8461" max="8461" width="12.6640625" style="3" customWidth="1"/>
    <col min="8462" max="8462" width="6.6640625" style="3" customWidth="1"/>
    <col min="8463" max="8704" width="10.88671875" style="3"/>
    <col min="8705" max="8705" width="6.88671875" style="3" customWidth="1"/>
    <col min="8706" max="8706" width="30.88671875" style="3" customWidth="1"/>
    <col min="8707" max="8707" width="8.88671875" style="3" customWidth="1"/>
    <col min="8708" max="8713" width="10.88671875" style="3"/>
    <col min="8714" max="8714" width="12.6640625" style="3" customWidth="1"/>
    <col min="8715" max="8715" width="13" style="3" customWidth="1"/>
    <col min="8716" max="8716" width="6.88671875" style="3" customWidth="1"/>
    <col min="8717" max="8717" width="12.6640625" style="3" customWidth="1"/>
    <col min="8718" max="8718" width="6.6640625" style="3" customWidth="1"/>
    <col min="8719" max="8960" width="10.88671875" style="3"/>
    <col min="8961" max="8961" width="6.88671875" style="3" customWidth="1"/>
    <col min="8962" max="8962" width="30.88671875" style="3" customWidth="1"/>
    <col min="8963" max="8963" width="8.88671875" style="3" customWidth="1"/>
    <col min="8964" max="8969" width="10.88671875" style="3"/>
    <col min="8970" max="8970" width="12.6640625" style="3" customWidth="1"/>
    <col min="8971" max="8971" width="13" style="3" customWidth="1"/>
    <col min="8972" max="8972" width="6.88671875" style="3" customWidth="1"/>
    <col min="8973" max="8973" width="12.6640625" style="3" customWidth="1"/>
    <col min="8974" max="8974" width="6.6640625" style="3" customWidth="1"/>
    <col min="8975" max="9216" width="10.88671875" style="3"/>
    <col min="9217" max="9217" width="6.88671875" style="3" customWidth="1"/>
    <col min="9218" max="9218" width="30.88671875" style="3" customWidth="1"/>
    <col min="9219" max="9219" width="8.88671875" style="3" customWidth="1"/>
    <col min="9220" max="9225" width="10.88671875" style="3"/>
    <col min="9226" max="9226" width="12.6640625" style="3" customWidth="1"/>
    <col min="9227" max="9227" width="13" style="3" customWidth="1"/>
    <col min="9228" max="9228" width="6.88671875" style="3" customWidth="1"/>
    <col min="9229" max="9229" width="12.6640625" style="3" customWidth="1"/>
    <col min="9230" max="9230" width="6.6640625" style="3" customWidth="1"/>
    <col min="9231" max="9472" width="10.88671875" style="3"/>
    <col min="9473" max="9473" width="6.88671875" style="3" customWidth="1"/>
    <col min="9474" max="9474" width="30.88671875" style="3" customWidth="1"/>
    <col min="9475" max="9475" width="8.88671875" style="3" customWidth="1"/>
    <col min="9476" max="9481" width="10.88671875" style="3"/>
    <col min="9482" max="9482" width="12.6640625" style="3" customWidth="1"/>
    <col min="9483" max="9483" width="13" style="3" customWidth="1"/>
    <col min="9484" max="9484" width="6.88671875" style="3" customWidth="1"/>
    <col min="9485" max="9485" width="12.6640625" style="3" customWidth="1"/>
    <col min="9486" max="9486" width="6.6640625" style="3" customWidth="1"/>
    <col min="9487" max="9728" width="10.88671875" style="3"/>
    <col min="9729" max="9729" width="6.88671875" style="3" customWidth="1"/>
    <col min="9730" max="9730" width="30.88671875" style="3" customWidth="1"/>
    <col min="9731" max="9731" width="8.88671875" style="3" customWidth="1"/>
    <col min="9732" max="9737" width="10.88671875" style="3"/>
    <col min="9738" max="9738" width="12.6640625" style="3" customWidth="1"/>
    <col min="9739" max="9739" width="13" style="3" customWidth="1"/>
    <col min="9740" max="9740" width="6.88671875" style="3" customWidth="1"/>
    <col min="9741" max="9741" width="12.6640625" style="3" customWidth="1"/>
    <col min="9742" max="9742" width="6.6640625" style="3" customWidth="1"/>
    <col min="9743" max="9984" width="10.88671875" style="3"/>
    <col min="9985" max="9985" width="6.88671875" style="3" customWidth="1"/>
    <col min="9986" max="9986" width="30.88671875" style="3" customWidth="1"/>
    <col min="9987" max="9987" width="8.88671875" style="3" customWidth="1"/>
    <col min="9988" max="9993" width="10.88671875" style="3"/>
    <col min="9994" max="9994" width="12.6640625" style="3" customWidth="1"/>
    <col min="9995" max="9995" width="13" style="3" customWidth="1"/>
    <col min="9996" max="9996" width="6.88671875" style="3" customWidth="1"/>
    <col min="9997" max="9997" width="12.6640625" style="3" customWidth="1"/>
    <col min="9998" max="9998" width="6.6640625" style="3" customWidth="1"/>
    <col min="9999" max="10240" width="10.88671875" style="3"/>
    <col min="10241" max="10241" width="6.88671875" style="3" customWidth="1"/>
    <col min="10242" max="10242" width="30.88671875" style="3" customWidth="1"/>
    <col min="10243" max="10243" width="8.88671875" style="3" customWidth="1"/>
    <col min="10244" max="10249" width="10.88671875" style="3"/>
    <col min="10250" max="10250" width="12.6640625" style="3" customWidth="1"/>
    <col min="10251" max="10251" width="13" style="3" customWidth="1"/>
    <col min="10252" max="10252" width="6.88671875" style="3" customWidth="1"/>
    <col min="10253" max="10253" width="12.6640625" style="3" customWidth="1"/>
    <col min="10254" max="10254" width="6.6640625" style="3" customWidth="1"/>
    <col min="10255" max="10496" width="10.88671875" style="3"/>
    <col min="10497" max="10497" width="6.88671875" style="3" customWidth="1"/>
    <col min="10498" max="10498" width="30.88671875" style="3" customWidth="1"/>
    <col min="10499" max="10499" width="8.88671875" style="3" customWidth="1"/>
    <col min="10500" max="10505" width="10.88671875" style="3"/>
    <col min="10506" max="10506" width="12.6640625" style="3" customWidth="1"/>
    <col min="10507" max="10507" width="13" style="3" customWidth="1"/>
    <col min="10508" max="10508" width="6.88671875" style="3" customWidth="1"/>
    <col min="10509" max="10509" width="12.6640625" style="3" customWidth="1"/>
    <col min="10510" max="10510" width="6.6640625" style="3" customWidth="1"/>
    <col min="10511" max="10752" width="10.88671875" style="3"/>
    <col min="10753" max="10753" width="6.88671875" style="3" customWidth="1"/>
    <col min="10754" max="10754" width="30.88671875" style="3" customWidth="1"/>
    <col min="10755" max="10755" width="8.88671875" style="3" customWidth="1"/>
    <col min="10756" max="10761" width="10.88671875" style="3"/>
    <col min="10762" max="10762" width="12.6640625" style="3" customWidth="1"/>
    <col min="10763" max="10763" width="13" style="3" customWidth="1"/>
    <col min="10764" max="10764" width="6.88671875" style="3" customWidth="1"/>
    <col min="10765" max="10765" width="12.6640625" style="3" customWidth="1"/>
    <col min="10766" max="10766" width="6.6640625" style="3" customWidth="1"/>
    <col min="10767" max="11008" width="10.88671875" style="3"/>
    <col min="11009" max="11009" width="6.88671875" style="3" customWidth="1"/>
    <col min="11010" max="11010" width="30.88671875" style="3" customWidth="1"/>
    <col min="11011" max="11011" width="8.88671875" style="3" customWidth="1"/>
    <col min="11012" max="11017" width="10.88671875" style="3"/>
    <col min="11018" max="11018" width="12.6640625" style="3" customWidth="1"/>
    <col min="11019" max="11019" width="13" style="3" customWidth="1"/>
    <col min="11020" max="11020" width="6.88671875" style="3" customWidth="1"/>
    <col min="11021" max="11021" width="12.6640625" style="3" customWidth="1"/>
    <col min="11022" max="11022" width="6.6640625" style="3" customWidth="1"/>
    <col min="11023" max="11264" width="10.88671875" style="3"/>
    <col min="11265" max="11265" width="6.88671875" style="3" customWidth="1"/>
    <col min="11266" max="11266" width="30.88671875" style="3" customWidth="1"/>
    <col min="11267" max="11267" width="8.88671875" style="3" customWidth="1"/>
    <col min="11268" max="11273" width="10.88671875" style="3"/>
    <col min="11274" max="11274" width="12.6640625" style="3" customWidth="1"/>
    <col min="11275" max="11275" width="13" style="3" customWidth="1"/>
    <col min="11276" max="11276" width="6.88671875" style="3" customWidth="1"/>
    <col min="11277" max="11277" width="12.6640625" style="3" customWidth="1"/>
    <col min="11278" max="11278" width="6.6640625" style="3" customWidth="1"/>
    <col min="11279" max="11520" width="10.88671875" style="3"/>
    <col min="11521" max="11521" width="6.88671875" style="3" customWidth="1"/>
    <col min="11522" max="11522" width="30.88671875" style="3" customWidth="1"/>
    <col min="11523" max="11523" width="8.88671875" style="3" customWidth="1"/>
    <col min="11524" max="11529" width="10.88671875" style="3"/>
    <col min="11530" max="11530" width="12.6640625" style="3" customWidth="1"/>
    <col min="11531" max="11531" width="13" style="3" customWidth="1"/>
    <col min="11532" max="11532" width="6.88671875" style="3" customWidth="1"/>
    <col min="11533" max="11533" width="12.6640625" style="3" customWidth="1"/>
    <col min="11534" max="11534" width="6.6640625" style="3" customWidth="1"/>
    <col min="11535" max="11776" width="10.88671875" style="3"/>
    <col min="11777" max="11777" width="6.88671875" style="3" customWidth="1"/>
    <col min="11778" max="11778" width="30.88671875" style="3" customWidth="1"/>
    <col min="11779" max="11779" width="8.88671875" style="3" customWidth="1"/>
    <col min="11780" max="11785" width="10.88671875" style="3"/>
    <col min="11786" max="11786" width="12.6640625" style="3" customWidth="1"/>
    <col min="11787" max="11787" width="13" style="3" customWidth="1"/>
    <col min="11788" max="11788" width="6.88671875" style="3" customWidth="1"/>
    <col min="11789" max="11789" width="12.6640625" style="3" customWidth="1"/>
    <col min="11790" max="11790" width="6.6640625" style="3" customWidth="1"/>
    <col min="11791" max="12032" width="10.88671875" style="3"/>
    <col min="12033" max="12033" width="6.88671875" style="3" customWidth="1"/>
    <col min="12034" max="12034" width="30.88671875" style="3" customWidth="1"/>
    <col min="12035" max="12035" width="8.88671875" style="3" customWidth="1"/>
    <col min="12036" max="12041" width="10.88671875" style="3"/>
    <col min="12042" max="12042" width="12.6640625" style="3" customWidth="1"/>
    <col min="12043" max="12043" width="13" style="3" customWidth="1"/>
    <col min="12044" max="12044" width="6.88671875" style="3" customWidth="1"/>
    <col min="12045" max="12045" width="12.6640625" style="3" customWidth="1"/>
    <col min="12046" max="12046" width="6.6640625" style="3" customWidth="1"/>
    <col min="12047" max="12288" width="10.88671875" style="3"/>
    <col min="12289" max="12289" width="6.88671875" style="3" customWidth="1"/>
    <col min="12290" max="12290" width="30.88671875" style="3" customWidth="1"/>
    <col min="12291" max="12291" width="8.88671875" style="3" customWidth="1"/>
    <col min="12292" max="12297" width="10.88671875" style="3"/>
    <col min="12298" max="12298" width="12.6640625" style="3" customWidth="1"/>
    <col min="12299" max="12299" width="13" style="3" customWidth="1"/>
    <col min="12300" max="12300" width="6.88671875" style="3" customWidth="1"/>
    <col min="12301" max="12301" width="12.6640625" style="3" customWidth="1"/>
    <col min="12302" max="12302" width="6.6640625" style="3" customWidth="1"/>
    <col min="12303" max="12544" width="10.88671875" style="3"/>
    <col min="12545" max="12545" width="6.88671875" style="3" customWidth="1"/>
    <col min="12546" max="12546" width="30.88671875" style="3" customWidth="1"/>
    <col min="12547" max="12547" width="8.88671875" style="3" customWidth="1"/>
    <col min="12548" max="12553" width="10.88671875" style="3"/>
    <col min="12554" max="12554" width="12.6640625" style="3" customWidth="1"/>
    <col min="12555" max="12555" width="13" style="3" customWidth="1"/>
    <col min="12556" max="12556" width="6.88671875" style="3" customWidth="1"/>
    <col min="12557" max="12557" width="12.6640625" style="3" customWidth="1"/>
    <col min="12558" max="12558" width="6.6640625" style="3" customWidth="1"/>
    <col min="12559" max="12800" width="10.88671875" style="3"/>
    <col min="12801" max="12801" width="6.88671875" style="3" customWidth="1"/>
    <col min="12802" max="12802" width="30.88671875" style="3" customWidth="1"/>
    <col min="12803" max="12803" width="8.88671875" style="3" customWidth="1"/>
    <col min="12804" max="12809" width="10.88671875" style="3"/>
    <col min="12810" max="12810" width="12.6640625" style="3" customWidth="1"/>
    <col min="12811" max="12811" width="13" style="3" customWidth="1"/>
    <col min="12812" max="12812" width="6.88671875" style="3" customWidth="1"/>
    <col min="12813" max="12813" width="12.6640625" style="3" customWidth="1"/>
    <col min="12814" max="12814" width="6.6640625" style="3" customWidth="1"/>
    <col min="12815" max="13056" width="10.88671875" style="3"/>
    <col min="13057" max="13057" width="6.88671875" style="3" customWidth="1"/>
    <col min="13058" max="13058" width="30.88671875" style="3" customWidth="1"/>
    <col min="13059" max="13059" width="8.88671875" style="3" customWidth="1"/>
    <col min="13060" max="13065" width="10.88671875" style="3"/>
    <col min="13066" max="13066" width="12.6640625" style="3" customWidth="1"/>
    <col min="13067" max="13067" width="13" style="3" customWidth="1"/>
    <col min="13068" max="13068" width="6.88671875" style="3" customWidth="1"/>
    <col min="13069" max="13069" width="12.6640625" style="3" customWidth="1"/>
    <col min="13070" max="13070" width="6.6640625" style="3" customWidth="1"/>
    <col min="13071" max="13312" width="10.88671875" style="3"/>
    <col min="13313" max="13313" width="6.88671875" style="3" customWidth="1"/>
    <col min="13314" max="13314" width="30.88671875" style="3" customWidth="1"/>
    <col min="13315" max="13315" width="8.88671875" style="3" customWidth="1"/>
    <col min="13316" max="13321" width="10.88671875" style="3"/>
    <col min="13322" max="13322" width="12.6640625" style="3" customWidth="1"/>
    <col min="13323" max="13323" width="13" style="3" customWidth="1"/>
    <col min="13324" max="13324" width="6.88671875" style="3" customWidth="1"/>
    <col min="13325" max="13325" width="12.6640625" style="3" customWidth="1"/>
    <col min="13326" max="13326" width="6.6640625" style="3" customWidth="1"/>
    <col min="13327" max="13568" width="10.88671875" style="3"/>
    <col min="13569" max="13569" width="6.88671875" style="3" customWidth="1"/>
    <col min="13570" max="13570" width="30.88671875" style="3" customWidth="1"/>
    <col min="13571" max="13571" width="8.88671875" style="3" customWidth="1"/>
    <col min="13572" max="13577" width="10.88671875" style="3"/>
    <col min="13578" max="13578" width="12.6640625" style="3" customWidth="1"/>
    <col min="13579" max="13579" width="13" style="3" customWidth="1"/>
    <col min="13580" max="13580" width="6.88671875" style="3" customWidth="1"/>
    <col min="13581" max="13581" width="12.6640625" style="3" customWidth="1"/>
    <col min="13582" max="13582" width="6.6640625" style="3" customWidth="1"/>
    <col min="13583" max="13824" width="10.88671875" style="3"/>
    <col min="13825" max="13825" width="6.88671875" style="3" customWidth="1"/>
    <col min="13826" max="13826" width="30.88671875" style="3" customWidth="1"/>
    <col min="13827" max="13827" width="8.88671875" style="3" customWidth="1"/>
    <col min="13828" max="13833" width="10.88671875" style="3"/>
    <col min="13834" max="13834" width="12.6640625" style="3" customWidth="1"/>
    <col min="13835" max="13835" width="13" style="3" customWidth="1"/>
    <col min="13836" max="13836" width="6.88671875" style="3" customWidth="1"/>
    <col min="13837" max="13837" width="12.6640625" style="3" customWidth="1"/>
    <col min="13838" max="13838" width="6.6640625" style="3" customWidth="1"/>
    <col min="13839" max="14080" width="10.88671875" style="3"/>
    <col min="14081" max="14081" width="6.88671875" style="3" customWidth="1"/>
    <col min="14082" max="14082" width="30.88671875" style="3" customWidth="1"/>
    <col min="14083" max="14083" width="8.88671875" style="3" customWidth="1"/>
    <col min="14084" max="14089" width="10.88671875" style="3"/>
    <col min="14090" max="14090" width="12.6640625" style="3" customWidth="1"/>
    <col min="14091" max="14091" width="13" style="3" customWidth="1"/>
    <col min="14092" max="14092" width="6.88671875" style="3" customWidth="1"/>
    <col min="14093" max="14093" width="12.6640625" style="3" customWidth="1"/>
    <col min="14094" max="14094" width="6.6640625" style="3" customWidth="1"/>
    <col min="14095" max="14336" width="10.88671875" style="3"/>
    <col min="14337" max="14337" width="6.88671875" style="3" customWidth="1"/>
    <col min="14338" max="14338" width="30.88671875" style="3" customWidth="1"/>
    <col min="14339" max="14339" width="8.88671875" style="3" customWidth="1"/>
    <col min="14340" max="14345" width="10.88671875" style="3"/>
    <col min="14346" max="14346" width="12.6640625" style="3" customWidth="1"/>
    <col min="14347" max="14347" width="13" style="3" customWidth="1"/>
    <col min="14348" max="14348" width="6.88671875" style="3" customWidth="1"/>
    <col min="14349" max="14349" width="12.6640625" style="3" customWidth="1"/>
    <col min="14350" max="14350" width="6.6640625" style="3" customWidth="1"/>
    <col min="14351" max="14592" width="10.88671875" style="3"/>
    <col min="14593" max="14593" width="6.88671875" style="3" customWidth="1"/>
    <col min="14594" max="14594" width="30.88671875" style="3" customWidth="1"/>
    <col min="14595" max="14595" width="8.88671875" style="3" customWidth="1"/>
    <col min="14596" max="14601" width="10.88671875" style="3"/>
    <col min="14602" max="14602" width="12.6640625" style="3" customWidth="1"/>
    <col min="14603" max="14603" width="13" style="3" customWidth="1"/>
    <col min="14604" max="14604" width="6.88671875" style="3" customWidth="1"/>
    <col min="14605" max="14605" width="12.6640625" style="3" customWidth="1"/>
    <col min="14606" max="14606" width="6.6640625" style="3" customWidth="1"/>
    <col min="14607" max="14848" width="10.88671875" style="3"/>
    <col min="14849" max="14849" width="6.88671875" style="3" customWidth="1"/>
    <col min="14850" max="14850" width="30.88671875" style="3" customWidth="1"/>
    <col min="14851" max="14851" width="8.88671875" style="3" customWidth="1"/>
    <col min="14852" max="14857" width="10.88671875" style="3"/>
    <col min="14858" max="14858" width="12.6640625" style="3" customWidth="1"/>
    <col min="14859" max="14859" width="13" style="3" customWidth="1"/>
    <col min="14860" max="14860" width="6.88671875" style="3" customWidth="1"/>
    <col min="14861" max="14861" width="12.6640625" style="3" customWidth="1"/>
    <col min="14862" max="14862" width="6.6640625" style="3" customWidth="1"/>
    <col min="14863" max="15104" width="10.88671875" style="3"/>
    <col min="15105" max="15105" width="6.88671875" style="3" customWidth="1"/>
    <col min="15106" max="15106" width="30.88671875" style="3" customWidth="1"/>
    <col min="15107" max="15107" width="8.88671875" style="3" customWidth="1"/>
    <col min="15108" max="15113" width="10.88671875" style="3"/>
    <col min="15114" max="15114" width="12.6640625" style="3" customWidth="1"/>
    <col min="15115" max="15115" width="13" style="3" customWidth="1"/>
    <col min="15116" max="15116" width="6.88671875" style="3" customWidth="1"/>
    <col min="15117" max="15117" width="12.6640625" style="3" customWidth="1"/>
    <col min="15118" max="15118" width="6.6640625" style="3" customWidth="1"/>
    <col min="15119" max="15360" width="10.88671875" style="3"/>
    <col min="15361" max="15361" width="6.88671875" style="3" customWidth="1"/>
    <col min="15362" max="15362" width="30.88671875" style="3" customWidth="1"/>
    <col min="15363" max="15363" width="8.88671875" style="3" customWidth="1"/>
    <col min="15364" max="15369" width="10.88671875" style="3"/>
    <col min="15370" max="15370" width="12.6640625" style="3" customWidth="1"/>
    <col min="15371" max="15371" width="13" style="3" customWidth="1"/>
    <col min="15372" max="15372" width="6.88671875" style="3" customWidth="1"/>
    <col min="15373" max="15373" width="12.6640625" style="3" customWidth="1"/>
    <col min="15374" max="15374" width="6.6640625" style="3" customWidth="1"/>
    <col min="15375" max="15616" width="10.88671875" style="3"/>
    <col min="15617" max="15617" width="6.88671875" style="3" customWidth="1"/>
    <col min="15618" max="15618" width="30.88671875" style="3" customWidth="1"/>
    <col min="15619" max="15619" width="8.88671875" style="3" customWidth="1"/>
    <col min="15620" max="15625" width="10.88671875" style="3"/>
    <col min="15626" max="15626" width="12.6640625" style="3" customWidth="1"/>
    <col min="15627" max="15627" width="13" style="3" customWidth="1"/>
    <col min="15628" max="15628" width="6.88671875" style="3" customWidth="1"/>
    <col min="15629" max="15629" width="12.6640625" style="3" customWidth="1"/>
    <col min="15630" max="15630" width="6.6640625" style="3" customWidth="1"/>
    <col min="15631" max="15872" width="10.88671875" style="3"/>
    <col min="15873" max="15873" width="6.88671875" style="3" customWidth="1"/>
    <col min="15874" max="15874" width="30.88671875" style="3" customWidth="1"/>
    <col min="15875" max="15875" width="8.88671875" style="3" customWidth="1"/>
    <col min="15876" max="15881" width="10.88671875" style="3"/>
    <col min="15882" max="15882" width="12.6640625" style="3" customWidth="1"/>
    <col min="15883" max="15883" width="13" style="3" customWidth="1"/>
    <col min="15884" max="15884" width="6.88671875" style="3" customWidth="1"/>
    <col min="15885" max="15885" width="12.6640625" style="3" customWidth="1"/>
    <col min="15886" max="15886" width="6.6640625" style="3" customWidth="1"/>
    <col min="15887" max="16128" width="10.88671875" style="3"/>
    <col min="16129" max="16129" width="6.88671875" style="3" customWidth="1"/>
    <col min="16130" max="16130" width="30.88671875" style="3" customWidth="1"/>
    <col min="16131" max="16131" width="8.88671875" style="3" customWidth="1"/>
    <col min="16132" max="16137" width="10.88671875" style="3"/>
    <col min="16138" max="16138" width="12.6640625" style="3" customWidth="1"/>
    <col min="16139" max="16139" width="13" style="3" customWidth="1"/>
    <col min="16140" max="16140" width="6.88671875" style="3" customWidth="1"/>
    <col min="16141" max="16141" width="12.6640625" style="3" customWidth="1"/>
    <col min="16142" max="16142" width="6.6640625" style="3" customWidth="1"/>
    <col min="16143" max="16384" width="10.88671875" style="3"/>
  </cols>
  <sheetData>
    <row r="2" spans="2:13" x14ac:dyDescent="0.25">
      <c r="E2" s="10"/>
      <c r="J2" s="11"/>
    </row>
    <row r="3" spans="2:13" ht="15.6" x14ac:dyDescent="0.25">
      <c r="B3" s="12" t="s">
        <v>77</v>
      </c>
      <c r="C3" s="13"/>
      <c r="D3" s="13"/>
      <c r="E3" s="13"/>
      <c r="F3" s="13"/>
      <c r="G3" s="13"/>
      <c r="H3" s="13"/>
      <c r="I3" s="13"/>
      <c r="J3" s="14"/>
      <c r="K3" s="13"/>
    </row>
    <row r="4" spans="2:13" ht="13.8" thickBot="1" x14ac:dyDescent="0.3">
      <c r="B4" s="13"/>
      <c r="C4" s="13"/>
      <c r="D4" s="13"/>
      <c r="E4" s="13"/>
      <c r="F4" s="13"/>
      <c r="G4" s="13"/>
      <c r="H4" s="13"/>
      <c r="I4" s="13"/>
      <c r="J4" s="14"/>
      <c r="K4" s="13"/>
    </row>
    <row r="5" spans="2:13" ht="12.75" customHeight="1" x14ac:dyDescent="0.25">
      <c r="B5" s="1183" t="s">
        <v>78</v>
      </c>
      <c r="C5" s="1177" t="s">
        <v>79</v>
      </c>
      <c r="D5" s="1177" t="s">
        <v>80</v>
      </c>
      <c r="E5" s="1177" t="s">
        <v>81</v>
      </c>
      <c r="F5" s="1177" t="s">
        <v>82</v>
      </c>
      <c r="G5" s="1177" t="s">
        <v>83</v>
      </c>
      <c r="H5" s="1177" t="s">
        <v>84</v>
      </c>
      <c r="I5" s="1179" t="s">
        <v>85</v>
      </c>
      <c r="J5" s="1181" t="s">
        <v>86</v>
      </c>
      <c r="K5" s="1181" t="s">
        <v>87</v>
      </c>
    </row>
    <row r="6" spans="2:13" ht="13.8" thickBot="1" x14ac:dyDescent="0.3">
      <c r="B6" s="1184"/>
      <c r="C6" s="1178"/>
      <c r="D6" s="1178"/>
      <c r="E6" s="1178"/>
      <c r="F6" s="1178"/>
      <c r="G6" s="1178"/>
      <c r="H6" s="1178"/>
      <c r="I6" s="1180"/>
      <c r="J6" s="1182"/>
      <c r="K6" s="1182"/>
      <c r="M6" s="3" t="s">
        <v>88</v>
      </c>
    </row>
    <row r="7" spans="2:13" ht="13.8" x14ac:dyDescent="0.25">
      <c r="B7" s="15" t="s">
        <v>89</v>
      </c>
      <c r="C7" s="16"/>
      <c r="D7" s="16"/>
      <c r="E7" s="16"/>
      <c r="F7" s="16"/>
      <c r="G7" s="16"/>
      <c r="H7" s="16"/>
      <c r="I7" s="17"/>
      <c r="J7" s="16"/>
      <c r="K7" s="16"/>
    </row>
    <row r="8" spans="2:13" ht="13.8" x14ac:dyDescent="0.25">
      <c r="B8" s="18" t="s">
        <v>90</v>
      </c>
      <c r="C8" s="19">
        <f>1*1*1.4</f>
        <v>1.4</v>
      </c>
      <c r="D8" s="19">
        <f t="shared" ref="D8:K8" si="0">1*1*1.4</f>
        <v>1.4</v>
      </c>
      <c r="E8" s="19">
        <f t="shared" si="0"/>
        <v>1.4</v>
      </c>
      <c r="F8" s="19">
        <f t="shared" si="0"/>
        <v>1.4</v>
      </c>
      <c r="G8" s="19">
        <f t="shared" si="0"/>
        <v>1.4</v>
      </c>
      <c r="H8" s="19">
        <f t="shared" si="0"/>
        <v>1.4</v>
      </c>
      <c r="I8" s="20">
        <f t="shared" si="0"/>
        <v>1.4</v>
      </c>
      <c r="J8" s="19">
        <f>1*1*1.4</f>
        <v>1.4</v>
      </c>
      <c r="K8" s="19">
        <f t="shared" si="0"/>
        <v>1.4</v>
      </c>
    </row>
    <row r="9" spans="2:13" ht="13.8" x14ac:dyDescent="0.25">
      <c r="B9" s="18" t="s">
        <v>91</v>
      </c>
      <c r="C9" s="19">
        <f t="shared" ref="C9:K9" si="1">1.4*1.4*1.8</f>
        <v>3.5279999999999996</v>
      </c>
      <c r="D9" s="19">
        <f t="shared" si="1"/>
        <v>3.5279999999999996</v>
      </c>
      <c r="E9" s="19">
        <f t="shared" si="1"/>
        <v>3.5279999999999996</v>
      </c>
      <c r="F9" s="19">
        <f t="shared" si="1"/>
        <v>3.5279999999999996</v>
      </c>
      <c r="G9" s="19">
        <f t="shared" si="1"/>
        <v>3.5279999999999996</v>
      </c>
      <c r="H9" s="19">
        <f t="shared" si="1"/>
        <v>3.5279999999999996</v>
      </c>
      <c r="I9" s="20">
        <f t="shared" si="1"/>
        <v>3.5279999999999996</v>
      </c>
      <c r="J9" s="19">
        <f t="shared" si="1"/>
        <v>3.5279999999999996</v>
      </c>
      <c r="K9" s="19">
        <f t="shared" si="1"/>
        <v>3.5279999999999996</v>
      </c>
    </row>
    <row r="10" spans="2:13" ht="13.8" x14ac:dyDescent="0.25">
      <c r="B10" s="18" t="s">
        <v>92</v>
      </c>
      <c r="C10" s="19">
        <f>(6.1-0.9)*1*1.8</f>
        <v>9.36</v>
      </c>
      <c r="D10" s="19">
        <f>(7.2-0.9)*1*1.8</f>
        <v>11.34</v>
      </c>
      <c r="E10" s="19">
        <f>(8.2-0.9)*1*1.8</f>
        <v>13.139999999999999</v>
      </c>
      <c r="F10" s="19">
        <f>(9.3-0.9)*1*1.8</f>
        <v>15.120000000000001</v>
      </c>
      <c r="G10" s="19">
        <f>(10.3-0.9)*1*1.8</f>
        <v>16.920000000000002</v>
      </c>
      <c r="H10" s="19">
        <f>(11.3-0.9)*1*1.8</f>
        <v>18.720000000000002</v>
      </c>
      <c r="I10" s="20">
        <f>(12.3-0.9)*1*1.8</f>
        <v>20.52</v>
      </c>
      <c r="J10" s="19">
        <f>(6.1-0.9)*1*1.8</f>
        <v>9.36</v>
      </c>
      <c r="K10" s="19">
        <f>(7.2-0.9)*1*1.8</f>
        <v>11.34</v>
      </c>
    </row>
    <row r="11" spans="2:13" ht="13.8" x14ac:dyDescent="0.25">
      <c r="B11" s="18" t="s">
        <v>93</v>
      </c>
      <c r="C11" s="19">
        <f>((2.07+3.7)/2)*1.55*2</f>
        <v>8.9435000000000002</v>
      </c>
      <c r="D11" s="19">
        <f t="shared" ref="D11:I11" si="2">((2.07+3.7)/2)*1.55*2</f>
        <v>8.9435000000000002</v>
      </c>
      <c r="E11" s="19">
        <f t="shared" si="2"/>
        <v>8.9435000000000002</v>
      </c>
      <c r="F11" s="19">
        <f t="shared" si="2"/>
        <v>8.9435000000000002</v>
      </c>
      <c r="G11" s="19">
        <f t="shared" si="2"/>
        <v>8.9435000000000002</v>
      </c>
      <c r="H11" s="19">
        <f t="shared" si="2"/>
        <v>8.9435000000000002</v>
      </c>
      <c r="I11" s="20">
        <f t="shared" si="2"/>
        <v>8.9435000000000002</v>
      </c>
      <c r="J11" s="19">
        <f>((2.07+3.7)/2)*1.55*1.8</f>
        <v>8.0491500000000009</v>
      </c>
      <c r="K11" s="19">
        <f>((2.07+3.7)/2)*1.55*1.8</f>
        <v>8.0491500000000009</v>
      </c>
    </row>
    <row r="12" spans="2:13" ht="13.8" x14ac:dyDescent="0.25">
      <c r="B12" s="18" t="s">
        <v>94</v>
      </c>
      <c r="C12" s="19">
        <f>1.4*0.7*0.3</f>
        <v>0.29399999999999993</v>
      </c>
      <c r="D12" s="19">
        <f t="shared" ref="D12:K12" si="3">1.4*0.7*0.3</f>
        <v>0.29399999999999993</v>
      </c>
      <c r="E12" s="19">
        <f t="shared" si="3"/>
        <v>0.29399999999999993</v>
      </c>
      <c r="F12" s="19">
        <f t="shared" si="3"/>
        <v>0.29399999999999993</v>
      </c>
      <c r="G12" s="19">
        <f t="shared" si="3"/>
        <v>0.29399999999999993</v>
      </c>
      <c r="H12" s="19">
        <f t="shared" si="3"/>
        <v>0.29399999999999993</v>
      </c>
      <c r="I12" s="20">
        <f t="shared" si="3"/>
        <v>0.29399999999999993</v>
      </c>
      <c r="J12" s="19">
        <f>1.4*0.7*0.3</f>
        <v>0.29399999999999993</v>
      </c>
      <c r="K12" s="19">
        <f t="shared" si="3"/>
        <v>0.29399999999999993</v>
      </c>
    </row>
    <row r="13" spans="2:13" ht="13.8" x14ac:dyDescent="0.25">
      <c r="B13" s="18" t="s">
        <v>95</v>
      </c>
      <c r="C13" s="19">
        <f>3.1*0.3*0.3</f>
        <v>0.27899999999999997</v>
      </c>
      <c r="D13" s="19">
        <f t="shared" ref="D13:K13" si="4">3.1*0.3*0.3</f>
        <v>0.27899999999999997</v>
      </c>
      <c r="E13" s="19">
        <f t="shared" si="4"/>
        <v>0.27899999999999997</v>
      </c>
      <c r="F13" s="19">
        <f t="shared" si="4"/>
        <v>0.27899999999999997</v>
      </c>
      <c r="G13" s="19">
        <f t="shared" si="4"/>
        <v>0.27899999999999997</v>
      </c>
      <c r="H13" s="19">
        <f t="shared" si="4"/>
        <v>0.27899999999999997</v>
      </c>
      <c r="I13" s="20">
        <f t="shared" si="4"/>
        <v>0.27899999999999997</v>
      </c>
      <c r="J13" s="19">
        <f>3.1*0.3*0.3</f>
        <v>0.27899999999999997</v>
      </c>
      <c r="K13" s="19">
        <f t="shared" si="4"/>
        <v>0.27899999999999997</v>
      </c>
    </row>
    <row r="14" spans="2:13" ht="13.8" x14ac:dyDescent="0.25">
      <c r="B14" s="18" t="s">
        <v>96</v>
      </c>
      <c r="C14" s="19">
        <f>7*1.5*2</f>
        <v>21</v>
      </c>
      <c r="D14" s="19">
        <f t="shared" ref="D14:I14" si="5">7*1.5*2</f>
        <v>21</v>
      </c>
      <c r="E14" s="19">
        <f t="shared" si="5"/>
        <v>21</v>
      </c>
      <c r="F14" s="19">
        <f t="shared" si="5"/>
        <v>21</v>
      </c>
      <c r="G14" s="19">
        <f t="shared" si="5"/>
        <v>21</v>
      </c>
      <c r="H14" s="19">
        <f t="shared" si="5"/>
        <v>21</v>
      </c>
      <c r="I14" s="20">
        <f t="shared" si="5"/>
        <v>21</v>
      </c>
      <c r="J14" s="19">
        <f>7*1.5*1.8</f>
        <v>18.900000000000002</v>
      </c>
      <c r="K14" s="19">
        <f>7*1.5*1.8</f>
        <v>18.900000000000002</v>
      </c>
    </row>
    <row r="15" spans="2:13" ht="13.8" x14ac:dyDescent="0.25">
      <c r="B15" s="21" t="s">
        <v>97</v>
      </c>
      <c r="C15" s="22">
        <f>SUM(C8:C14)</f>
        <v>44.804499999999997</v>
      </c>
      <c r="D15" s="22">
        <f t="shared" ref="D15:I15" si="6">SUM(D8:D14)</f>
        <v>46.784500000000001</v>
      </c>
      <c r="E15" s="22">
        <f t="shared" si="6"/>
        <v>48.584499999999998</v>
      </c>
      <c r="F15" s="22">
        <f t="shared" si="6"/>
        <v>50.564500000000002</v>
      </c>
      <c r="G15" s="22">
        <f t="shared" si="6"/>
        <v>52.3645</v>
      </c>
      <c r="H15" s="22">
        <f t="shared" si="6"/>
        <v>54.164500000000004</v>
      </c>
      <c r="I15" s="23">
        <f t="shared" si="6"/>
        <v>55.964500000000001</v>
      </c>
      <c r="J15" s="22">
        <f>SUM(J8:J14)</f>
        <v>41.810150000000007</v>
      </c>
      <c r="K15" s="22">
        <f>SUM(K8:K14)</f>
        <v>43.790150000000004</v>
      </c>
      <c r="M15" s="24">
        <f>M7*C15</f>
        <v>0</v>
      </c>
    </row>
    <row r="16" spans="2:13" ht="13.8" x14ac:dyDescent="0.25">
      <c r="B16" s="18"/>
      <c r="C16" s="19"/>
      <c r="D16" s="19"/>
      <c r="E16" s="19"/>
      <c r="F16" s="19"/>
      <c r="G16" s="19"/>
      <c r="H16" s="19"/>
      <c r="I16" s="20"/>
      <c r="J16" s="19"/>
      <c r="K16" s="19"/>
    </row>
    <row r="17" spans="2:13" ht="13.8" x14ac:dyDescent="0.25">
      <c r="B17" s="21" t="s">
        <v>98</v>
      </c>
      <c r="C17" s="19"/>
      <c r="D17" s="19"/>
      <c r="E17" s="19"/>
      <c r="F17" s="19"/>
      <c r="G17" s="19"/>
      <c r="H17" s="19"/>
      <c r="I17" s="20"/>
      <c r="J17" s="19"/>
      <c r="K17" s="19"/>
    </row>
    <row r="18" spans="2:13" ht="13.8" x14ac:dyDescent="0.25">
      <c r="B18" s="18" t="s">
        <v>99</v>
      </c>
      <c r="C18" s="19">
        <f>1.4*1.4*0.15</f>
        <v>0.29399999999999993</v>
      </c>
      <c r="D18" s="19">
        <f t="shared" ref="D18:K18" si="7">1.4*1.4*0.15</f>
        <v>0.29399999999999993</v>
      </c>
      <c r="E18" s="19">
        <f t="shared" si="7"/>
        <v>0.29399999999999993</v>
      </c>
      <c r="F18" s="19">
        <f t="shared" si="7"/>
        <v>0.29399999999999993</v>
      </c>
      <c r="G18" s="19">
        <f t="shared" si="7"/>
        <v>0.29399999999999993</v>
      </c>
      <c r="H18" s="19">
        <f t="shared" si="7"/>
        <v>0.29399999999999993</v>
      </c>
      <c r="I18" s="20">
        <f t="shared" si="7"/>
        <v>0.29399999999999993</v>
      </c>
      <c r="J18" s="19">
        <f>1.4*1.4*0.15</f>
        <v>0.29399999999999993</v>
      </c>
      <c r="K18" s="19">
        <f t="shared" si="7"/>
        <v>0.29399999999999993</v>
      </c>
    </row>
    <row r="19" spans="2:13" ht="13.8" x14ac:dyDescent="0.25">
      <c r="B19" s="18" t="s">
        <v>100</v>
      </c>
      <c r="C19" s="19">
        <f>6.1*1*0.1</f>
        <v>0.61</v>
      </c>
      <c r="D19" s="19">
        <f>7.2*1*0.1</f>
        <v>0.72000000000000008</v>
      </c>
      <c r="E19" s="19">
        <f>8.2*1*0.1</f>
        <v>0.82</v>
      </c>
      <c r="F19" s="19">
        <f>9.3*1*0.1</f>
        <v>0.93000000000000016</v>
      </c>
      <c r="G19" s="19">
        <f>10.3*1*0.1</f>
        <v>1.03</v>
      </c>
      <c r="H19" s="19">
        <f>11.3*1*0.1</f>
        <v>1.1300000000000001</v>
      </c>
      <c r="I19" s="20">
        <f>12.3*1*0.1</f>
        <v>1.2300000000000002</v>
      </c>
      <c r="J19" s="19">
        <f>6.1*1*0.1</f>
        <v>0.61</v>
      </c>
      <c r="K19" s="19">
        <f>7.2*1*0.1</f>
        <v>0.72000000000000008</v>
      </c>
    </row>
    <row r="20" spans="2:13" ht="13.8" x14ac:dyDescent="0.25">
      <c r="B20" s="18" t="s">
        <v>101</v>
      </c>
      <c r="C20" s="19">
        <f>(6.1-0.9)*0.11</f>
        <v>0.57199999999999995</v>
      </c>
      <c r="D20" s="19">
        <f>(7.2-0.9)*0.11</f>
        <v>0.69299999999999995</v>
      </c>
      <c r="E20" s="19">
        <f>(8.2-0.9)*0.11</f>
        <v>0.80299999999999994</v>
      </c>
      <c r="F20" s="19">
        <f>(9.3-0.9)*0.11</f>
        <v>0.92400000000000004</v>
      </c>
      <c r="G20" s="19">
        <f>(10.3-0.9)*0.11</f>
        <v>1.034</v>
      </c>
      <c r="H20" s="19">
        <f>(11.3-0.9)*0.11</f>
        <v>1.1440000000000001</v>
      </c>
      <c r="I20" s="20">
        <f>(12.3-0.9)*0.11</f>
        <v>1.254</v>
      </c>
      <c r="J20" s="19">
        <f>(6.1-0.9)*0.42</f>
        <v>2.1839999999999997</v>
      </c>
      <c r="K20" s="19">
        <f>(7.2-0.9)*0.42</f>
        <v>2.6459999999999999</v>
      </c>
    </row>
    <row r="21" spans="2:13" ht="13.8" x14ac:dyDescent="0.25">
      <c r="B21" s="18" t="s">
        <v>102</v>
      </c>
      <c r="C21" s="19">
        <f>((1.4+3.1)/2)*0.85*0.2</f>
        <v>0.38250000000000001</v>
      </c>
      <c r="D21" s="19">
        <f t="shared" ref="D21:K21" si="8">((1.4+3.1)/2)*0.85*0.2</f>
        <v>0.38250000000000001</v>
      </c>
      <c r="E21" s="19">
        <f t="shared" si="8"/>
        <v>0.38250000000000001</v>
      </c>
      <c r="F21" s="19">
        <f t="shared" si="8"/>
        <v>0.38250000000000001</v>
      </c>
      <c r="G21" s="19">
        <f t="shared" si="8"/>
        <v>0.38250000000000001</v>
      </c>
      <c r="H21" s="19">
        <f t="shared" si="8"/>
        <v>0.38250000000000001</v>
      </c>
      <c r="I21" s="20">
        <f t="shared" si="8"/>
        <v>0.38250000000000001</v>
      </c>
      <c r="J21" s="19">
        <f>((1.4+3.1)/2)*0.85*0.2</f>
        <v>0.38250000000000001</v>
      </c>
      <c r="K21" s="19">
        <f t="shared" si="8"/>
        <v>0.38250000000000001</v>
      </c>
    </row>
    <row r="22" spans="2:13" ht="13.8" x14ac:dyDescent="0.25">
      <c r="B22" s="18" t="s">
        <v>94</v>
      </c>
      <c r="C22" s="19">
        <f t="shared" ref="C22:K22" si="9">1.4*0.7*0.3</f>
        <v>0.29399999999999993</v>
      </c>
      <c r="D22" s="19">
        <f t="shared" si="9"/>
        <v>0.29399999999999993</v>
      </c>
      <c r="E22" s="19">
        <f t="shared" si="9"/>
        <v>0.29399999999999993</v>
      </c>
      <c r="F22" s="19">
        <f t="shared" si="9"/>
        <v>0.29399999999999993</v>
      </c>
      <c r="G22" s="19">
        <f t="shared" si="9"/>
        <v>0.29399999999999993</v>
      </c>
      <c r="H22" s="19">
        <f t="shared" si="9"/>
        <v>0.29399999999999993</v>
      </c>
      <c r="I22" s="20">
        <f t="shared" si="9"/>
        <v>0.29399999999999993</v>
      </c>
      <c r="J22" s="19">
        <f t="shared" si="9"/>
        <v>0.29399999999999993</v>
      </c>
      <c r="K22" s="19">
        <f t="shared" si="9"/>
        <v>0.29399999999999993</v>
      </c>
    </row>
    <row r="23" spans="2:13" ht="13.8" x14ac:dyDescent="0.25">
      <c r="B23" s="18" t="s">
        <v>95</v>
      </c>
      <c r="C23" s="19">
        <f>3.1*0.3*0.3</f>
        <v>0.27899999999999997</v>
      </c>
      <c r="D23" s="19">
        <f t="shared" ref="D23:K23" si="10">3.1*0.3*0.3</f>
        <v>0.27899999999999997</v>
      </c>
      <c r="E23" s="19">
        <f t="shared" si="10"/>
        <v>0.27899999999999997</v>
      </c>
      <c r="F23" s="19">
        <f t="shared" si="10"/>
        <v>0.27899999999999997</v>
      </c>
      <c r="G23" s="19">
        <f t="shared" si="10"/>
        <v>0.27899999999999997</v>
      </c>
      <c r="H23" s="19">
        <f t="shared" si="10"/>
        <v>0.27899999999999997</v>
      </c>
      <c r="I23" s="20">
        <f t="shared" si="10"/>
        <v>0.27899999999999997</v>
      </c>
      <c r="J23" s="19">
        <f>3.1*0.3*0.3</f>
        <v>0.27899999999999997</v>
      </c>
      <c r="K23" s="19">
        <f t="shared" si="10"/>
        <v>0.27899999999999997</v>
      </c>
    </row>
    <row r="24" spans="2:13" ht="13.8" x14ac:dyDescent="0.25">
      <c r="B24" s="21" t="s">
        <v>103</v>
      </c>
      <c r="C24" s="22">
        <f>SUM(C18:C23)</f>
        <v>2.4314999999999998</v>
      </c>
      <c r="D24" s="22">
        <f t="shared" ref="D24:I24" si="11">SUM(D18:D23)</f>
        <v>2.6624999999999996</v>
      </c>
      <c r="E24" s="22">
        <f t="shared" si="11"/>
        <v>2.8724999999999996</v>
      </c>
      <c r="F24" s="22">
        <f t="shared" si="11"/>
        <v>3.1034999999999999</v>
      </c>
      <c r="G24" s="22">
        <f t="shared" si="11"/>
        <v>3.3134999999999994</v>
      </c>
      <c r="H24" s="22">
        <f t="shared" si="11"/>
        <v>3.5234999999999999</v>
      </c>
      <c r="I24" s="23">
        <f t="shared" si="11"/>
        <v>3.7334999999999998</v>
      </c>
      <c r="J24" s="22">
        <f>SUM(J18:J23)</f>
        <v>4.0434999999999999</v>
      </c>
      <c r="K24" s="22">
        <f>SUM(K18:K23)</f>
        <v>4.6154999999999999</v>
      </c>
      <c r="M24" s="24">
        <f>M7*C24</f>
        <v>0</v>
      </c>
    </row>
    <row r="25" spans="2:13" ht="13.8" x14ac:dyDescent="0.25">
      <c r="B25" s="18"/>
      <c r="C25" s="19"/>
      <c r="D25" s="19"/>
      <c r="E25" s="19"/>
      <c r="F25" s="19"/>
      <c r="G25" s="19"/>
      <c r="H25" s="19"/>
      <c r="I25" s="20"/>
      <c r="J25" s="19"/>
      <c r="K25" s="19"/>
    </row>
    <row r="26" spans="2:13" ht="13.8" x14ac:dyDescent="0.25">
      <c r="B26" s="21" t="s">
        <v>104</v>
      </c>
      <c r="C26" s="19"/>
      <c r="D26" s="19"/>
      <c r="E26" s="19"/>
      <c r="F26" s="19"/>
      <c r="G26" s="19"/>
      <c r="H26" s="19"/>
      <c r="I26" s="20"/>
      <c r="J26" s="19"/>
      <c r="K26" s="19"/>
    </row>
    <row r="27" spans="2:13" ht="13.8" x14ac:dyDescent="0.25">
      <c r="B27" s="18" t="s">
        <v>105</v>
      </c>
      <c r="C27" s="19">
        <f>(1.4*0.2*1.8)-0.08</f>
        <v>0.42399999999999999</v>
      </c>
      <c r="D27" s="19">
        <f t="shared" ref="D27:K27" si="12">(1.4*0.2*1.8)-0.08</f>
        <v>0.42399999999999999</v>
      </c>
      <c r="E27" s="19">
        <f t="shared" si="12"/>
        <v>0.42399999999999999</v>
      </c>
      <c r="F27" s="19">
        <f t="shared" si="12"/>
        <v>0.42399999999999999</v>
      </c>
      <c r="G27" s="19">
        <f t="shared" si="12"/>
        <v>0.42399999999999999</v>
      </c>
      <c r="H27" s="19">
        <f t="shared" si="12"/>
        <v>0.42399999999999999</v>
      </c>
      <c r="I27" s="20">
        <f t="shared" si="12"/>
        <v>0.42399999999999999</v>
      </c>
      <c r="J27" s="19">
        <f>(1.4*0.2*1.8)-0.08</f>
        <v>0.42399999999999999</v>
      </c>
      <c r="K27" s="19">
        <f t="shared" si="12"/>
        <v>0.42399999999999999</v>
      </c>
    </row>
    <row r="28" spans="2:13" ht="13.8" x14ac:dyDescent="0.25">
      <c r="B28" s="18" t="s">
        <v>106</v>
      </c>
      <c r="C28" s="19">
        <f>3.4*0.2*1.8</f>
        <v>1.2240000000000002</v>
      </c>
      <c r="D28" s="19">
        <f t="shared" ref="D28:K28" si="13">3.4*0.2*1.8</f>
        <v>1.2240000000000002</v>
      </c>
      <c r="E28" s="19">
        <f t="shared" si="13"/>
        <v>1.2240000000000002</v>
      </c>
      <c r="F28" s="19">
        <f t="shared" si="13"/>
        <v>1.2240000000000002</v>
      </c>
      <c r="G28" s="19">
        <f t="shared" si="13"/>
        <v>1.2240000000000002</v>
      </c>
      <c r="H28" s="19">
        <f t="shared" si="13"/>
        <v>1.2240000000000002</v>
      </c>
      <c r="I28" s="20">
        <f t="shared" si="13"/>
        <v>1.2240000000000002</v>
      </c>
      <c r="J28" s="19">
        <f>3.4*0.2*1.8</f>
        <v>1.2240000000000002</v>
      </c>
      <c r="K28" s="19">
        <f t="shared" si="13"/>
        <v>1.2240000000000002</v>
      </c>
    </row>
    <row r="29" spans="2:13" ht="13.8" x14ac:dyDescent="0.25">
      <c r="B29" s="18" t="s">
        <v>107</v>
      </c>
      <c r="C29" s="19">
        <f>1.4*0.2*0.2*2</f>
        <v>0.11199999999999999</v>
      </c>
      <c r="D29" s="19">
        <f t="shared" ref="D29:K29" si="14">1.4*0.2*0.2*2</f>
        <v>0.11199999999999999</v>
      </c>
      <c r="E29" s="19">
        <f t="shared" si="14"/>
        <v>0.11199999999999999</v>
      </c>
      <c r="F29" s="19">
        <f t="shared" si="14"/>
        <v>0.11199999999999999</v>
      </c>
      <c r="G29" s="19">
        <f t="shared" si="14"/>
        <v>0.11199999999999999</v>
      </c>
      <c r="H29" s="19">
        <f t="shared" si="14"/>
        <v>0.11199999999999999</v>
      </c>
      <c r="I29" s="20">
        <f t="shared" si="14"/>
        <v>0.11199999999999999</v>
      </c>
      <c r="J29" s="19">
        <f>1.4*0.2*0.2*2</f>
        <v>0.11199999999999999</v>
      </c>
      <c r="K29" s="19">
        <f t="shared" si="14"/>
        <v>0.11199999999999999</v>
      </c>
    </row>
    <row r="30" spans="2:13" ht="13.8" x14ac:dyDescent="0.25">
      <c r="B30" s="21" t="s">
        <v>108</v>
      </c>
      <c r="C30" s="22">
        <f>SUM(C27:C29)</f>
        <v>1.7600000000000002</v>
      </c>
      <c r="D30" s="22">
        <f t="shared" ref="D30:I30" si="15">SUM(D27:D29)</f>
        <v>1.7600000000000002</v>
      </c>
      <c r="E30" s="22">
        <f t="shared" si="15"/>
        <v>1.7600000000000002</v>
      </c>
      <c r="F30" s="22">
        <f t="shared" si="15"/>
        <v>1.7600000000000002</v>
      </c>
      <c r="G30" s="22">
        <f t="shared" si="15"/>
        <v>1.7600000000000002</v>
      </c>
      <c r="H30" s="22">
        <f t="shared" si="15"/>
        <v>1.7600000000000002</v>
      </c>
      <c r="I30" s="23">
        <f t="shared" si="15"/>
        <v>1.7600000000000002</v>
      </c>
      <c r="J30" s="22">
        <f>SUM(J27:J29)</f>
        <v>1.7600000000000002</v>
      </c>
      <c r="K30" s="22">
        <f>SUM(K27:K29)</f>
        <v>1.7600000000000002</v>
      </c>
      <c r="M30" s="24">
        <f>M7*C30</f>
        <v>0</v>
      </c>
    </row>
    <row r="31" spans="2:13" ht="13.8" x14ac:dyDescent="0.25">
      <c r="B31" s="18"/>
      <c r="C31" s="19"/>
      <c r="D31" s="19"/>
      <c r="E31" s="19"/>
      <c r="F31" s="19"/>
      <c r="G31" s="19"/>
      <c r="H31" s="19"/>
      <c r="I31" s="20"/>
      <c r="J31" s="19"/>
      <c r="K31" s="19"/>
    </row>
    <row r="32" spans="2:13" ht="13.8" x14ac:dyDescent="0.25">
      <c r="B32" s="21" t="s">
        <v>109</v>
      </c>
      <c r="C32" s="19"/>
      <c r="D32" s="19"/>
      <c r="E32" s="19"/>
      <c r="F32" s="19"/>
      <c r="G32" s="19"/>
      <c r="H32" s="19"/>
      <c r="I32" s="20"/>
      <c r="J32" s="19"/>
      <c r="K32" s="19"/>
    </row>
    <row r="33" spans="2:15" ht="13.8" x14ac:dyDescent="0.25">
      <c r="B33" s="18" t="s">
        <v>110</v>
      </c>
      <c r="C33" s="19">
        <f>(1.4*0.45*2)-0.24</f>
        <v>1.02</v>
      </c>
      <c r="D33" s="19">
        <f t="shared" ref="D33:I33" si="16">(1.4*0.45*2)-0.24</f>
        <v>1.02</v>
      </c>
      <c r="E33" s="19">
        <f t="shared" si="16"/>
        <v>1.02</v>
      </c>
      <c r="F33" s="19">
        <f t="shared" si="16"/>
        <v>1.02</v>
      </c>
      <c r="G33" s="19">
        <f t="shared" si="16"/>
        <v>1.02</v>
      </c>
      <c r="H33" s="19">
        <f t="shared" si="16"/>
        <v>1.02</v>
      </c>
      <c r="I33" s="20">
        <f t="shared" si="16"/>
        <v>1.02</v>
      </c>
      <c r="J33" s="19">
        <f>(1.4*0.45*1.8)-0.24</f>
        <v>0.89400000000000013</v>
      </c>
      <c r="K33" s="19">
        <f>(1.4*0.45*1.8)-0.24</f>
        <v>0.89400000000000013</v>
      </c>
    </row>
    <row r="34" spans="2:15" ht="13.8" x14ac:dyDescent="0.25">
      <c r="B34" s="18" t="s">
        <v>111</v>
      </c>
      <c r="C34" s="19">
        <f>1.5*0.425*1.8*2</f>
        <v>2.2949999999999999</v>
      </c>
      <c r="D34" s="19">
        <f t="shared" ref="D34:K34" si="17">1.5*0.425*1.8*2</f>
        <v>2.2949999999999999</v>
      </c>
      <c r="E34" s="19">
        <f t="shared" si="17"/>
        <v>2.2949999999999999</v>
      </c>
      <c r="F34" s="19">
        <f t="shared" si="17"/>
        <v>2.2949999999999999</v>
      </c>
      <c r="G34" s="19">
        <f t="shared" si="17"/>
        <v>2.2949999999999999</v>
      </c>
      <c r="H34" s="19">
        <f t="shared" si="17"/>
        <v>2.2949999999999999</v>
      </c>
      <c r="I34" s="20">
        <f t="shared" si="17"/>
        <v>2.2949999999999999</v>
      </c>
      <c r="J34" s="19">
        <f>1.5*0.425*1.8*2</f>
        <v>2.2949999999999999</v>
      </c>
      <c r="K34" s="19">
        <f t="shared" si="17"/>
        <v>2.2949999999999999</v>
      </c>
    </row>
    <row r="35" spans="2:15" ht="13.8" x14ac:dyDescent="0.25">
      <c r="B35" s="21" t="s">
        <v>112</v>
      </c>
      <c r="C35" s="22">
        <f>SUM(C33:C34)</f>
        <v>3.3149999999999999</v>
      </c>
      <c r="D35" s="22">
        <f t="shared" ref="D35:I35" si="18">SUM(D33:D34)</f>
        <v>3.3149999999999999</v>
      </c>
      <c r="E35" s="22">
        <f t="shared" si="18"/>
        <v>3.3149999999999999</v>
      </c>
      <c r="F35" s="22">
        <f t="shared" si="18"/>
        <v>3.3149999999999999</v>
      </c>
      <c r="G35" s="22">
        <f t="shared" si="18"/>
        <v>3.3149999999999999</v>
      </c>
      <c r="H35" s="22">
        <f t="shared" si="18"/>
        <v>3.3149999999999999</v>
      </c>
      <c r="I35" s="23">
        <f t="shared" si="18"/>
        <v>3.3149999999999999</v>
      </c>
      <c r="J35" s="22">
        <f>SUM(J33:J34)</f>
        <v>3.1890000000000001</v>
      </c>
      <c r="K35" s="22">
        <f>SUM(K33:K34)</f>
        <v>3.1890000000000001</v>
      </c>
      <c r="M35" s="24">
        <f>M7*C35</f>
        <v>0</v>
      </c>
    </row>
    <row r="36" spans="2:15" ht="13.8" x14ac:dyDescent="0.25">
      <c r="B36" s="21"/>
      <c r="C36" s="22"/>
      <c r="D36" s="22"/>
      <c r="E36" s="22"/>
      <c r="F36" s="22"/>
      <c r="G36" s="22"/>
      <c r="H36" s="22"/>
      <c r="I36" s="23"/>
      <c r="J36" s="22"/>
      <c r="K36" s="22"/>
      <c r="M36" s="24"/>
    </row>
    <row r="37" spans="2:15" ht="13.8" x14ac:dyDescent="0.25">
      <c r="B37" s="21" t="s">
        <v>113</v>
      </c>
      <c r="C37" s="22">
        <v>6</v>
      </c>
      <c r="D37" s="22">
        <v>7</v>
      </c>
      <c r="E37" s="22">
        <v>8</v>
      </c>
      <c r="F37" s="22">
        <v>9</v>
      </c>
      <c r="G37" s="22">
        <v>10</v>
      </c>
      <c r="H37" s="22">
        <v>11</v>
      </c>
      <c r="I37" s="23">
        <v>12</v>
      </c>
      <c r="J37" s="22">
        <v>6</v>
      </c>
      <c r="K37" s="22">
        <v>7</v>
      </c>
      <c r="M37" s="25">
        <f>M7*C37</f>
        <v>0</v>
      </c>
    </row>
    <row r="38" spans="2:15" ht="13.8" x14ac:dyDescent="0.25">
      <c r="B38" s="26" t="s">
        <v>114</v>
      </c>
      <c r="C38" s="22"/>
      <c r="D38" s="22"/>
      <c r="E38" s="22"/>
      <c r="F38" s="22"/>
      <c r="G38" s="22"/>
      <c r="H38" s="22"/>
      <c r="I38" s="23"/>
      <c r="J38" s="27"/>
      <c r="K38" s="24"/>
    </row>
    <row r="39" spans="2:15" ht="13.8" x14ac:dyDescent="0.25">
      <c r="B39" s="28" t="s">
        <v>115</v>
      </c>
      <c r="C39" s="22"/>
      <c r="D39" s="22"/>
      <c r="E39" s="22"/>
      <c r="F39" s="22"/>
      <c r="G39" s="22"/>
      <c r="H39" s="22"/>
      <c r="I39" s="23"/>
      <c r="J39" s="27"/>
      <c r="K39" s="24"/>
    </row>
    <row r="40" spans="2:15" ht="13.8" x14ac:dyDescent="0.25">
      <c r="B40" s="28" t="s">
        <v>116</v>
      </c>
      <c r="C40" s="22"/>
      <c r="D40" s="22"/>
      <c r="E40" s="22"/>
      <c r="F40" s="22"/>
      <c r="G40" s="22"/>
      <c r="H40" s="22"/>
      <c r="I40" s="23"/>
      <c r="J40" s="27"/>
      <c r="K40" s="24"/>
    </row>
    <row r="41" spans="2:15" ht="13.8" x14ac:dyDescent="0.25">
      <c r="B41" s="28" t="s">
        <v>117</v>
      </c>
      <c r="C41" s="22"/>
      <c r="D41" s="22"/>
      <c r="E41" s="22"/>
      <c r="F41" s="22"/>
      <c r="G41" s="22"/>
      <c r="H41" s="22"/>
      <c r="I41" s="23"/>
      <c r="J41" s="27"/>
      <c r="K41" s="24"/>
    </row>
    <row r="42" spans="2:15" ht="13.8" x14ac:dyDescent="0.25">
      <c r="B42" s="28" t="s">
        <v>118</v>
      </c>
      <c r="C42" s="22"/>
      <c r="D42" s="22"/>
      <c r="E42" s="22"/>
      <c r="F42" s="22"/>
      <c r="G42" s="22"/>
      <c r="H42" s="22"/>
      <c r="I42" s="23"/>
      <c r="J42" s="27"/>
      <c r="K42" s="24"/>
    </row>
    <row r="43" spans="2:15" ht="13.8" x14ac:dyDescent="0.25">
      <c r="B43" s="29" t="s">
        <v>119</v>
      </c>
      <c r="C43" s="22"/>
      <c r="D43" s="22"/>
      <c r="E43" s="22"/>
      <c r="F43" s="22"/>
      <c r="G43" s="22"/>
      <c r="H43" s="22"/>
      <c r="I43" s="23"/>
      <c r="J43" s="27"/>
      <c r="K43" s="24"/>
    </row>
    <row r="44" spans="2:15" ht="13.8" x14ac:dyDescent="0.25">
      <c r="B44" s="21"/>
      <c r="C44" s="22"/>
      <c r="D44" s="22"/>
      <c r="E44" s="22"/>
      <c r="F44" s="22"/>
      <c r="G44" s="22"/>
      <c r="H44" s="22"/>
      <c r="I44" s="23"/>
      <c r="J44" s="27"/>
      <c r="K44" s="24"/>
    </row>
    <row r="45" spans="2:15" ht="14.4" thickBot="1" x14ac:dyDescent="0.3">
      <c r="B45" s="30"/>
      <c r="C45" s="30"/>
      <c r="D45" s="30"/>
      <c r="E45" s="30"/>
      <c r="F45" s="30"/>
      <c r="G45" s="30"/>
      <c r="H45" s="30"/>
      <c r="I45" s="31"/>
      <c r="J45" s="32"/>
      <c r="K45" s="33"/>
    </row>
    <row r="46" spans="2:15" ht="13.8" x14ac:dyDescent="0.25">
      <c r="B46" s="16"/>
      <c r="C46" s="16"/>
      <c r="D46" s="16"/>
      <c r="E46" s="16"/>
      <c r="F46" s="16"/>
      <c r="G46" s="16"/>
      <c r="H46" s="16"/>
      <c r="I46" s="17"/>
      <c r="J46" s="34"/>
      <c r="K46" s="35"/>
      <c r="L46" s="36"/>
      <c r="M46" s="37" t="s">
        <v>120</v>
      </c>
      <c r="N46" s="36"/>
      <c r="O46" s="36"/>
    </row>
    <row r="47" spans="2:15" ht="27.6" x14ac:dyDescent="0.25">
      <c r="B47" s="38" t="s">
        <v>121</v>
      </c>
      <c r="C47" s="21" t="s">
        <v>79</v>
      </c>
      <c r="D47" s="21" t="s">
        <v>80</v>
      </c>
      <c r="E47" s="21" t="s">
        <v>81</v>
      </c>
      <c r="F47" s="21" t="s">
        <v>82</v>
      </c>
      <c r="G47" s="21" t="s">
        <v>83</v>
      </c>
      <c r="H47" s="21" t="s">
        <v>84</v>
      </c>
      <c r="I47" s="39" t="s">
        <v>85</v>
      </c>
      <c r="J47" s="40" t="s">
        <v>86</v>
      </c>
      <c r="K47" s="40" t="s">
        <v>87</v>
      </c>
      <c r="M47" s="55" t="s">
        <v>122</v>
      </c>
      <c r="O47" s="100" t="s">
        <v>47</v>
      </c>
    </row>
    <row r="48" spans="2:15" ht="13.8" x14ac:dyDescent="0.25">
      <c r="B48" s="18"/>
      <c r="C48" s="18"/>
      <c r="D48" s="18"/>
      <c r="E48" s="18"/>
      <c r="F48" s="18"/>
      <c r="G48" s="18"/>
      <c r="H48" s="18"/>
      <c r="I48" s="41"/>
      <c r="J48" s="18"/>
      <c r="K48" s="18"/>
      <c r="O48" s="99">
        <v>8</v>
      </c>
    </row>
    <row r="49" spans="2:15" ht="13.8" x14ac:dyDescent="0.25">
      <c r="B49" s="21" t="s">
        <v>89</v>
      </c>
      <c r="C49" s="18"/>
      <c r="D49" s="18"/>
      <c r="E49" s="18"/>
      <c r="F49" s="18"/>
      <c r="G49" s="18"/>
      <c r="H49" s="18"/>
      <c r="I49" s="41"/>
      <c r="J49" s="18"/>
      <c r="K49" s="18"/>
    </row>
    <row r="50" spans="2:15" ht="13.8" x14ac:dyDescent="0.25">
      <c r="B50" s="18" t="s">
        <v>90</v>
      </c>
      <c r="C50" s="19">
        <f>1*1*1.8</f>
        <v>1.8</v>
      </c>
      <c r="D50" s="19">
        <f t="shared" ref="D50:M50" si="19">1*1*1.8</f>
        <v>1.8</v>
      </c>
      <c r="E50" s="19">
        <f t="shared" si="19"/>
        <v>1.8</v>
      </c>
      <c r="F50" s="19">
        <f t="shared" si="19"/>
        <v>1.8</v>
      </c>
      <c r="G50" s="19">
        <f t="shared" si="19"/>
        <v>1.8</v>
      </c>
      <c r="H50" s="19">
        <f t="shared" si="19"/>
        <v>1.8</v>
      </c>
      <c r="I50" s="20">
        <f t="shared" si="19"/>
        <v>1.8</v>
      </c>
      <c r="J50" s="19">
        <f>1*1*1.8</f>
        <v>1.8</v>
      </c>
      <c r="K50" s="19">
        <f t="shared" si="19"/>
        <v>1.8</v>
      </c>
      <c r="M50" s="42">
        <f t="shared" si="19"/>
        <v>1.8</v>
      </c>
    </row>
    <row r="51" spans="2:15" ht="13.8" x14ac:dyDescent="0.25">
      <c r="B51" s="18" t="s">
        <v>91</v>
      </c>
      <c r="C51" s="19">
        <f>1.8*1.8*1.8</f>
        <v>5.8320000000000007</v>
      </c>
      <c r="D51" s="19">
        <f t="shared" ref="D51:K51" si="20">1.8*1.8*1.8</f>
        <v>5.8320000000000007</v>
      </c>
      <c r="E51" s="19">
        <f t="shared" si="20"/>
        <v>5.8320000000000007</v>
      </c>
      <c r="F51" s="19">
        <f t="shared" si="20"/>
        <v>5.8320000000000007</v>
      </c>
      <c r="G51" s="19">
        <f t="shared" si="20"/>
        <v>5.8320000000000007</v>
      </c>
      <c r="H51" s="19">
        <f t="shared" si="20"/>
        <v>5.8320000000000007</v>
      </c>
      <c r="I51" s="20">
        <f t="shared" si="20"/>
        <v>5.8320000000000007</v>
      </c>
      <c r="J51" s="19">
        <f>1.8*1.8*1.8</f>
        <v>5.8320000000000007</v>
      </c>
      <c r="K51" s="19">
        <f t="shared" si="20"/>
        <v>5.8320000000000007</v>
      </c>
      <c r="M51" s="42">
        <f>1.8+1.8*1.35</f>
        <v>4.2300000000000004</v>
      </c>
    </row>
    <row r="52" spans="2:15" ht="13.8" x14ac:dyDescent="0.25">
      <c r="B52" s="18" t="s">
        <v>92</v>
      </c>
      <c r="C52" s="19">
        <f>(6.1-1)*1.5*1.8</f>
        <v>13.77</v>
      </c>
      <c r="D52" s="19">
        <f>(7.2-1)*1.5*1.8</f>
        <v>16.740000000000002</v>
      </c>
      <c r="E52" s="19">
        <f>(8.2-1)*1.5*1.8</f>
        <v>19.439999999999998</v>
      </c>
      <c r="F52" s="19">
        <f>(9.3-1)*1.5*1.8</f>
        <v>22.410000000000004</v>
      </c>
      <c r="G52" s="19">
        <f>(10.3-1)*1.5*1.8</f>
        <v>25.110000000000003</v>
      </c>
      <c r="H52" s="19">
        <f>(11.3-1)*1.5*1.8</f>
        <v>27.810000000000002</v>
      </c>
      <c r="I52" s="20">
        <f>(12.3-1)*1.5*1.8</f>
        <v>30.510000000000005</v>
      </c>
      <c r="J52" s="19">
        <f>(6.1-1)*1.5*1.8</f>
        <v>13.77</v>
      </c>
      <c r="K52" s="19">
        <f>(7.2-1)*1.5*1.8</f>
        <v>16.740000000000002</v>
      </c>
      <c r="M52" s="42">
        <f>(9.3-1)*1.5*1.6</f>
        <v>19.920000000000002</v>
      </c>
    </row>
    <row r="53" spans="2:15" ht="13.8" x14ac:dyDescent="0.25">
      <c r="B53" s="18" t="s">
        <v>93</v>
      </c>
      <c r="C53" s="19">
        <f>((2.55+4.94)/2)*2.07*2</f>
        <v>15.504299999999999</v>
      </c>
      <c r="D53" s="19">
        <f t="shared" ref="D53:I53" si="21">((2.55+4.94)/2)*2.07*2</f>
        <v>15.504299999999999</v>
      </c>
      <c r="E53" s="19">
        <f t="shared" si="21"/>
        <v>15.504299999999999</v>
      </c>
      <c r="F53" s="19">
        <f t="shared" si="21"/>
        <v>15.504299999999999</v>
      </c>
      <c r="G53" s="19">
        <f t="shared" si="21"/>
        <v>15.504299999999999</v>
      </c>
      <c r="H53" s="19">
        <f t="shared" si="21"/>
        <v>15.504299999999999</v>
      </c>
      <c r="I53" s="20">
        <f t="shared" si="21"/>
        <v>15.504299999999999</v>
      </c>
      <c r="J53" s="19">
        <f>((2.55+4.94)/2)*2.07*1.8</f>
        <v>13.953869999999998</v>
      </c>
      <c r="K53" s="19">
        <f>((2.55+4.94)/2)*2.07*1.8</f>
        <v>13.953869999999998</v>
      </c>
      <c r="M53" s="42">
        <f>((2.55+4.94)/2)*2.07*1.8</f>
        <v>13.953869999999998</v>
      </c>
    </row>
    <row r="54" spans="2:15" ht="13.8" x14ac:dyDescent="0.25">
      <c r="B54" s="18" t="s">
        <v>94</v>
      </c>
      <c r="C54" s="19">
        <f>1.8*0.8*0.3</f>
        <v>0.43200000000000005</v>
      </c>
      <c r="D54" s="19">
        <f t="shared" ref="D54:M54" si="22">1.8*0.8*0.3</f>
        <v>0.43200000000000005</v>
      </c>
      <c r="E54" s="19">
        <f t="shared" si="22"/>
        <v>0.43200000000000005</v>
      </c>
      <c r="F54" s="19">
        <f t="shared" si="22"/>
        <v>0.43200000000000005</v>
      </c>
      <c r="G54" s="19">
        <f t="shared" si="22"/>
        <v>0.43200000000000005</v>
      </c>
      <c r="H54" s="19">
        <f t="shared" si="22"/>
        <v>0.43200000000000005</v>
      </c>
      <c r="I54" s="20">
        <f t="shared" si="22"/>
        <v>0.43200000000000005</v>
      </c>
      <c r="J54" s="19">
        <f>1.8*0.8*0.3</f>
        <v>0.43200000000000005</v>
      </c>
      <c r="K54" s="19">
        <f t="shared" si="22"/>
        <v>0.43200000000000005</v>
      </c>
      <c r="M54" s="42">
        <f t="shared" si="22"/>
        <v>0.43200000000000005</v>
      </c>
    </row>
    <row r="55" spans="2:15" ht="13.8" x14ac:dyDescent="0.25">
      <c r="B55" s="18" t="s">
        <v>95</v>
      </c>
      <c r="C55" s="19">
        <f>4.34*0.3*0.3</f>
        <v>0.39059999999999995</v>
      </c>
      <c r="D55" s="19">
        <f t="shared" ref="D55:M55" si="23">4.34*0.3*0.3</f>
        <v>0.39059999999999995</v>
      </c>
      <c r="E55" s="19">
        <f t="shared" si="23"/>
        <v>0.39059999999999995</v>
      </c>
      <c r="F55" s="19">
        <f t="shared" si="23"/>
        <v>0.39059999999999995</v>
      </c>
      <c r="G55" s="19">
        <f t="shared" si="23"/>
        <v>0.39059999999999995</v>
      </c>
      <c r="H55" s="19">
        <f t="shared" si="23"/>
        <v>0.39059999999999995</v>
      </c>
      <c r="I55" s="20">
        <f t="shared" si="23"/>
        <v>0.39059999999999995</v>
      </c>
      <c r="J55" s="19">
        <f>4.34*0.3*0.3</f>
        <v>0.39059999999999995</v>
      </c>
      <c r="K55" s="19">
        <f t="shared" si="23"/>
        <v>0.39059999999999995</v>
      </c>
      <c r="M55" s="42">
        <f t="shared" si="23"/>
        <v>0.39059999999999995</v>
      </c>
    </row>
    <row r="56" spans="2:15" ht="13.8" x14ac:dyDescent="0.25">
      <c r="B56" s="18" t="s">
        <v>96</v>
      </c>
      <c r="C56" s="19">
        <f>10*1.5*2</f>
        <v>30</v>
      </c>
      <c r="D56" s="19">
        <f t="shared" ref="D56:I56" si="24">10*1.5*2</f>
        <v>30</v>
      </c>
      <c r="E56" s="19">
        <f t="shared" si="24"/>
        <v>30</v>
      </c>
      <c r="F56" s="19">
        <f t="shared" si="24"/>
        <v>30</v>
      </c>
      <c r="G56" s="19">
        <f t="shared" si="24"/>
        <v>30</v>
      </c>
      <c r="H56" s="19">
        <f t="shared" si="24"/>
        <v>30</v>
      </c>
      <c r="I56" s="20">
        <f t="shared" si="24"/>
        <v>30</v>
      </c>
      <c r="J56" s="19">
        <f>10*1.5*1.8</f>
        <v>27</v>
      </c>
      <c r="K56" s="19">
        <f>10*1.5*1.8</f>
        <v>27</v>
      </c>
      <c r="M56" s="42">
        <f>5*1*1.5</f>
        <v>7.5</v>
      </c>
    </row>
    <row r="57" spans="2:15" ht="13.8" x14ac:dyDescent="0.25">
      <c r="B57" s="21" t="s">
        <v>97</v>
      </c>
      <c r="C57" s="22">
        <f>SUM(C50:C56)</f>
        <v>67.72890000000001</v>
      </c>
      <c r="D57" s="22">
        <f t="shared" ref="D57:M57" si="25">SUM(D50:D56)</f>
        <v>70.698900000000009</v>
      </c>
      <c r="E57" s="22">
        <f t="shared" si="25"/>
        <v>73.398899999999998</v>
      </c>
      <c r="F57" s="22">
        <f t="shared" si="25"/>
        <v>76.368899999999996</v>
      </c>
      <c r="G57" s="22">
        <f t="shared" si="25"/>
        <v>79.068900000000014</v>
      </c>
      <c r="H57" s="22">
        <f t="shared" si="25"/>
        <v>81.768900000000002</v>
      </c>
      <c r="I57" s="23">
        <f t="shared" si="25"/>
        <v>84.468900000000005</v>
      </c>
      <c r="J57" s="22">
        <f>SUM(J50:J56)</f>
        <v>63.178469999999997</v>
      </c>
      <c r="K57" s="22">
        <f>SUM(K50:K56)</f>
        <v>66.148470000000003</v>
      </c>
      <c r="M57" s="24">
        <f t="shared" si="25"/>
        <v>48.226469999999999</v>
      </c>
      <c r="O57" s="43">
        <f>+O48*C57</f>
        <v>541.83120000000008</v>
      </c>
    </row>
    <row r="58" spans="2:15" ht="13.8" x14ac:dyDescent="0.25">
      <c r="B58" s="18"/>
      <c r="C58" s="19"/>
      <c r="D58" s="18"/>
      <c r="E58" s="18"/>
      <c r="F58" s="18"/>
      <c r="G58" s="18"/>
      <c r="H58" s="18"/>
      <c r="I58" s="41"/>
      <c r="J58" s="19"/>
      <c r="K58" s="18"/>
      <c r="M58" s="33"/>
    </row>
    <row r="59" spans="2:15" ht="13.8" x14ac:dyDescent="0.25">
      <c r="B59" s="21" t="s">
        <v>98</v>
      </c>
      <c r="C59" s="19"/>
      <c r="D59" s="18"/>
      <c r="E59" s="18"/>
      <c r="F59" s="18"/>
      <c r="G59" s="18"/>
      <c r="H59" s="18"/>
      <c r="I59" s="41"/>
      <c r="J59" s="19"/>
      <c r="K59" s="18"/>
      <c r="M59" s="33"/>
    </row>
    <row r="60" spans="2:15" ht="13.8" x14ac:dyDescent="0.25">
      <c r="B60" s="18" t="s">
        <v>99</v>
      </c>
      <c r="C60" s="19">
        <f>1.8*1.8*0.2</f>
        <v>0.64800000000000013</v>
      </c>
      <c r="D60" s="19">
        <f t="shared" ref="D60:M60" si="26">1.8*1.8*0.2</f>
        <v>0.64800000000000013</v>
      </c>
      <c r="E60" s="19">
        <f t="shared" si="26"/>
        <v>0.64800000000000013</v>
      </c>
      <c r="F60" s="19">
        <f t="shared" si="26"/>
        <v>0.64800000000000013</v>
      </c>
      <c r="G60" s="19">
        <f t="shared" si="26"/>
        <v>0.64800000000000013</v>
      </c>
      <c r="H60" s="19">
        <f t="shared" si="26"/>
        <v>0.64800000000000013</v>
      </c>
      <c r="I60" s="20">
        <f t="shared" si="26"/>
        <v>0.64800000000000013</v>
      </c>
      <c r="J60" s="19">
        <f>1.8*1.8*0.2</f>
        <v>0.64800000000000013</v>
      </c>
      <c r="K60" s="19">
        <f t="shared" si="26"/>
        <v>0.64800000000000013</v>
      </c>
      <c r="M60" s="42">
        <f t="shared" si="26"/>
        <v>0.64800000000000013</v>
      </c>
    </row>
    <row r="61" spans="2:15" ht="13.8" x14ac:dyDescent="0.25">
      <c r="B61" s="18" t="s">
        <v>100</v>
      </c>
      <c r="C61" s="19">
        <f>6.1*1.5*0.15</f>
        <v>1.3724999999999998</v>
      </c>
      <c r="D61" s="19">
        <f>7.2*1.5*0.15</f>
        <v>1.62</v>
      </c>
      <c r="E61" s="19">
        <f>8.2*1.5*0.15</f>
        <v>1.8449999999999998</v>
      </c>
      <c r="F61" s="19">
        <f>9.3*1.5*0.15</f>
        <v>2.0925000000000002</v>
      </c>
      <c r="G61" s="19">
        <f>10.3*1.5*0.15</f>
        <v>2.3174999999999999</v>
      </c>
      <c r="H61" s="19">
        <f>11.3*1.5*0.15</f>
        <v>2.5425000000000004</v>
      </c>
      <c r="I61" s="20">
        <f>12.3*1.5*0.15</f>
        <v>2.7675000000000005</v>
      </c>
      <c r="J61" s="19">
        <f>6.1*1.5*0.15</f>
        <v>1.3724999999999998</v>
      </c>
      <c r="K61" s="19">
        <f>7.2*1.5*0.15</f>
        <v>1.62</v>
      </c>
      <c r="M61" s="42">
        <f>9.3*1.5*0.15</f>
        <v>2.0925000000000002</v>
      </c>
    </row>
    <row r="62" spans="2:15" ht="13.8" x14ac:dyDescent="0.25">
      <c r="B62" s="18" t="s">
        <v>101</v>
      </c>
      <c r="C62" s="19">
        <f>(6.1-1)*0.185</f>
        <v>0.94349999999999989</v>
      </c>
      <c r="D62" s="19">
        <f>(7.2-1)*0.185</f>
        <v>1.147</v>
      </c>
      <c r="E62" s="19">
        <f>(8.2-1)*0.185</f>
        <v>1.3319999999999999</v>
      </c>
      <c r="F62" s="19">
        <f>(9.3-1)*0.185</f>
        <v>1.5355000000000001</v>
      </c>
      <c r="G62" s="19">
        <f>(10.3-1)*0.185</f>
        <v>1.7205000000000001</v>
      </c>
      <c r="H62" s="19">
        <f>(11.3-1)*0.185</f>
        <v>1.9055000000000002</v>
      </c>
      <c r="I62" s="20">
        <f>(12.3-1)*0.185</f>
        <v>2.0905</v>
      </c>
      <c r="J62" s="19">
        <f>(6.1-1)*0.84</f>
        <v>4.2839999999999998</v>
      </c>
      <c r="K62" s="19">
        <f>(7.2-1)*0.84</f>
        <v>5.2080000000000002</v>
      </c>
      <c r="M62" s="42">
        <f>(9.3-1)*0.84</f>
        <v>6.9720000000000004</v>
      </c>
    </row>
    <row r="63" spans="2:15" ht="13.8" x14ac:dyDescent="0.25">
      <c r="B63" s="18" t="s">
        <v>102</v>
      </c>
      <c r="C63" s="19">
        <f>((1.8+4.34)/2)*1.27*0.2</f>
        <v>0.77978000000000003</v>
      </c>
      <c r="D63" s="19">
        <f t="shared" ref="D63:M63" si="27">((1.8+4.34)/2)*1.27*0.2</f>
        <v>0.77978000000000003</v>
      </c>
      <c r="E63" s="19">
        <f t="shared" si="27"/>
        <v>0.77978000000000003</v>
      </c>
      <c r="F63" s="19">
        <f t="shared" si="27"/>
        <v>0.77978000000000003</v>
      </c>
      <c r="G63" s="19">
        <f t="shared" si="27"/>
        <v>0.77978000000000003</v>
      </c>
      <c r="H63" s="19">
        <f t="shared" si="27"/>
        <v>0.77978000000000003</v>
      </c>
      <c r="I63" s="20">
        <f t="shared" si="27"/>
        <v>0.77978000000000003</v>
      </c>
      <c r="J63" s="19">
        <f>((1.8+4.34)/2)*1.27*0.2</f>
        <v>0.77978000000000003</v>
      </c>
      <c r="K63" s="19">
        <f t="shared" si="27"/>
        <v>0.77978000000000003</v>
      </c>
      <c r="M63" s="42">
        <f t="shared" si="27"/>
        <v>0.77978000000000003</v>
      </c>
    </row>
    <row r="64" spans="2:15" ht="13.8" x14ac:dyDescent="0.25">
      <c r="B64" s="18" t="s">
        <v>94</v>
      </c>
      <c r="C64" s="19">
        <f>1.8*0.8*0.3</f>
        <v>0.43200000000000005</v>
      </c>
      <c r="D64" s="19">
        <f t="shared" ref="D64:M64" si="28">1.8*0.8*0.3</f>
        <v>0.43200000000000005</v>
      </c>
      <c r="E64" s="19">
        <f t="shared" si="28"/>
        <v>0.43200000000000005</v>
      </c>
      <c r="F64" s="19">
        <f t="shared" si="28"/>
        <v>0.43200000000000005</v>
      </c>
      <c r="G64" s="19">
        <f t="shared" si="28"/>
        <v>0.43200000000000005</v>
      </c>
      <c r="H64" s="19">
        <f t="shared" si="28"/>
        <v>0.43200000000000005</v>
      </c>
      <c r="I64" s="20">
        <f t="shared" si="28"/>
        <v>0.43200000000000005</v>
      </c>
      <c r="J64" s="19">
        <f>1.8*0.8*0.3</f>
        <v>0.43200000000000005</v>
      </c>
      <c r="K64" s="19">
        <f t="shared" si="28"/>
        <v>0.43200000000000005</v>
      </c>
      <c r="M64" s="42">
        <f t="shared" si="28"/>
        <v>0.43200000000000005</v>
      </c>
    </row>
    <row r="65" spans="2:17" ht="13.8" x14ac:dyDescent="0.25">
      <c r="B65" s="18" t="s">
        <v>95</v>
      </c>
      <c r="C65" s="19">
        <f>4.34*0.3*0.3</f>
        <v>0.39059999999999995</v>
      </c>
      <c r="D65" s="19">
        <f t="shared" ref="D65:M65" si="29">4.34*0.3*0.3</f>
        <v>0.39059999999999995</v>
      </c>
      <c r="E65" s="19">
        <f t="shared" si="29"/>
        <v>0.39059999999999995</v>
      </c>
      <c r="F65" s="19">
        <f t="shared" si="29"/>
        <v>0.39059999999999995</v>
      </c>
      <c r="G65" s="19">
        <f t="shared" si="29"/>
        <v>0.39059999999999995</v>
      </c>
      <c r="H65" s="19">
        <f t="shared" si="29"/>
        <v>0.39059999999999995</v>
      </c>
      <c r="I65" s="20">
        <f t="shared" si="29"/>
        <v>0.39059999999999995</v>
      </c>
      <c r="J65" s="19">
        <f>4.34*0.3*0.3</f>
        <v>0.39059999999999995</v>
      </c>
      <c r="K65" s="19">
        <f t="shared" si="29"/>
        <v>0.39059999999999995</v>
      </c>
      <c r="M65" s="42">
        <f t="shared" si="29"/>
        <v>0.39059999999999995</v>
      </c>
    </row>
    <row r="66" spans="2:17" ht="13.8" x14ac:dyDescent="0.25">
      <c r="B66" s="21" t="s">
        <v>103</v>
      </c>
      <c r="C66" s="22">
        <f>SUM(C60:C65)</f>
        <v>4.5663800000000005</v>
      </c>
      <c r="D66" s="22">
        <f t="shared" ref="D66:M66" si="30">SUM(D60:D65)</f>
        <v>5.0173800000000002</v>
      </c>
      <c r="E66" s="22">
        <f t="shared" si="30"/>
        <v>5.4273800000000003</v>
      </c>
      <c r="F66" s="22">
        <f t="shared" si="30"/>
        <v>5.8783800000000008</v>
      </c>
      <c r="G66" s="22">
        <f t="shared" si="30"/>
        <v>6.2883800000000001</v>
      </c>
      <c r="H66" s="22">
        <f t="shared" si="30"/>
        <v>6.6983800000000011</v>
      </c>
      <c r="I66" s="23">
        <f t="shared" si="30"/>
        <v>7.1083800000000004</v>
      </c>
      <c r="J66" s="22">
        <f>SUM(J60:J65)</f>
        <v>7.9068800000000001</v>
      </c>
      <c r="K66" s="22">
        <f>SUM(K60:K65)</f>
        <v>9.078380000000001</v>
      </c>
      <c r="M66" s="24">
        <f t="shared" si="30"/>
        <v>11.31488</v>
      </c>
      <c r="O66" s="3">
        <f>+O48*C66</f>
        <v>36.531040000000004</v>
      </c>
    </row>
    <row r="67" spans="2:17" ht="13.8" x14ac:dyDescent="0.25">
      <c r="B67" s="18"/>
      <c r="C67" s="19"/>
      <c r="D67" s="18"/>
      <c r="E67" s="18"/>
      <c r="F67" s="18"/>
      <c r="G67" s="18"/>
      <c r="H67" s="18"/>
      <c r="I67" s="41"/>
      <c r="J67" s="19"/>
      <c r="K67" s="18"/>
      <c r="M67" s="33"/>
    </row>
    <row r="68" spans="2:17" ht="13.8" x14ac:dyDescent="0.25">
      <c r="B68" s="21" t="s">
        <v>104</v>
      </c>
      <c r="C68" s="19"/>
      <c r="D68" s="18"/>
      <c r="E68" s="18"/>
      <c r="F68" s="18"/>
      <c r="G68" s="18"/>
      <c r="H68" s="18"/>
      <c r="I68" s="41"/>
      <c r="J68" s="19"/>
      <c r="K68" s="18"/>
      <c r="M68" s="33"/>
    </row>
    <row r="69" spans="2:17" ht="13.8" x14ac:dyDescent="0.25">
      <c r="B69" s="18" t="s">
        <v>105</v>
      </c>
      <c r="C69" s="19">
        <f>(1.8*0.2*2)-0.24</f>
        <v>0.48000000000000009</v>
      </c>
      <c r="D69" s="19">
        <f t="shared" ref="D69:K69" si="31">(1.8*0.2*2)-0.24</f>
        <v>0.48000000000000009</v>
      </c>
      <c r="E69" s="19">
        <f t="shared" si="31"/>
        <v>0.48000000000000009</v>
      </c>
      <c r="F69" s="19">
        <f t="shared" si="31"/>
        <v>0.48000000000000009</v>
      </c>
      <c r="G69" s="19">
        <f t="shared" si="31"/>
        <v>0.48000000000000009</v>
      </c>
      <c r="H69" s="19">
        <f t="shared" si="31"/>
        <v>0.48000000000000009</v>
      </c>
      <c r="I69" s="20">
        <f t="shared" si="31"/>
        <v>0.48000000000000009</v>
      </c>
      <c r="J69" s="19">
        <f>(1.8*0.2*2)-0.24</f>
        <v>0.48000000000000009</v>
      </c>
      <c r="K69" s="19">
        <f t="shared" si="31"/>
        <v>0.48000000000000009</v>
      </c>
      <c r="M69" s="42">
        <f>(1*0.2*2)-0.24</f>
        <v>0.16000000000000003</v>
      </c>
    </row>
    <row r="70" spans="2:17" ht="13.8" x14ac:dyDescent="0.25">
      <c r="B70" s="18" t="s">
        <v>106</v>
      </c>
      <c r="C70" s="19">
        <f>4.6*0.2*2</f>
        <v>1.8399999999999999</v>
      </c>
      <c r="D70" s="19">
        <f t="shared" ref="D70:K70" si="32">4.6*0.2*2</f>
        <v>1.8399999999999999</v>
      </c>
      <c r="E70" s="19">
        <f t="shared" si="32"/>
        <v>1.8399999999999999</v>
      </c>
      <c r="F70" s="19">
        <f t="shared" si="32"/>
        <v>1.8399999999999999</v>
      </c>
      <c r="G70" s="19">
        <f t="shared" si="32"/>
        <v>1.8399999999999999</v>
      </c>
      <c r="H70" s="19">
        <f t="shared" si="32"/>
        <v>1.8399999999999999</v>
      </c>
      <c r="I70" s="20">
        <f t="shared" si="32"/>
        <v>1.8399999999999999</v>
      </c>
      <c r="J70" s="19">
        <f>4.6*0.2*2</f>
        <v>1.8399999999999999</v>
      </c>
      <c r="K70" s="19">
        <f t="shared" si="32"/>
        <v>1.8399999999999999</v>
      </c>
      <c r="M70" s="42">
        <f>4.6*0.2*1.6</f>
        <v>1.472</v>
      </c>
    </row>
    <row r="71" spans="2:17" ht="13.8" x14ac:dyDescent="0.25">
      <c r="B71" s="18" t="s">
        <v>107</v>
      </c>
      <c r="C71" s="19">
        <f>1.8*0.2*0.2*2</f>
        <v>0.14400000000000002</v>
      </c>
      <c r="D71" s="19">
        <f t="shared" ref="D71:M71" si="33">1.8*0.2*0.2*2</f>
        <v>0.14400000000000002</v>
      </c>
      <c r="E71" s="19">
        <f t="shared" si="33"/>
        <v>0.14400000000000002</v>
      </c>
      <c r="F71" s="19">
        <f t="shared" si="33"/>
        <v>0.14400000000000002</v>
      </c>
      <c r="G71" s="19">
        <f t="shared" si="33"/>
        <v>0.14400000000000002</v>
      </c>
      <c r="H71" s="19">
        <f t="shared" si="33"/>
        <v>0.14400000000000002</v>
      </c>
      <c r="I71" s="20">
        <f t="shared" si="33"/>
        <v>0.14400000000000002</v>
      </c>
      <c r="J71" s="19">
        <f>1.8*0.2*0.2*2</f>
        <v>0.14400000000000002</v>
      </c>
      <c r="K71" s="19">
        <f t="shared" si="33"/>
        <v>0.14400000000000002</v>
      </c>
      <c r="M71" s="42">
        <f t="shared" si="33"/>
        <v>0.14400000000000002</v>
      </c>
    </row>
    <row r="72" spans="2:17" ht="13.8" x14ac:dyDescent="0.25">
      <c r="B72" s="21" t="s">
        <v>108</v>
      </c>
      <c r="C72" s="22">
        <f>SUM(C69:C71)</f>
        <v>2.464</v>
      </c>
      <c r="D72" s="22">
        <f t="shared" ref="D72:M72" si="34">SUM(D69:D71)</f>
        <v>2.464</v>
      </c>
      <c r="E72" s="22">
        <f t="shared" si="34"/>
        <v>2.464</v>
      </c>
      <c r="F72" s="22">
        <f t="shared" si="34"/>
        <v>2.464</v>
      </c>
      <c r="G72" s="22">
        <f t="shared" si="34"/>
        <v>2.464</v>
      </c>
      <c r="H72" s="22">
        <f t="shared" si="34"/>
        <v>2.464</v>
      </c>
      <c r="I72" s="23">
        <f t="shared" si="34"/>
        <v>2.464</v>
      </c>
      <c r="J72" s="22">
        <f>SUM(J69:J71)</f>
        <v>2.464</v>
      </c>
      <c r="K72" s="22">
        <f>SUM(K69:K71)</f>
        <v>2.464</v>
      </c>
      <c r="M72" s="24">
        <f t="shared" si="34"/>
        <v>1.7760000000000002</v>
      </c>
      <c r="O72" s="3">
        <f>+O48*C72</f>
        <v>19.712</v>
      </c>
    </row>
    <row r="73" spans="2:17" ht="13.8" x14ac:dyDescent="0.25">
      <c r="B73" s="18"/>
      <c r="C73" s="19"/>
      <c r="D73" s="18"/>
      <c r="E73" s="18"/>
      <c r="F73" s="18"/>
      <c r="G73" s="18"/>
      <c r="H73" s="18"/>
      <c r="I73" s="41"/>
      <c r="J73" s="19"/>
      <c r="K73" s="18"/>
      <c r="M73" s="33"/>
    </row>
    <row r="74" spans="2:17" ht="13.8" x14ac:dyDescent="0.25">
      <c r="B74" s="21" t="s">
        <v>109</v>
      </c>
      <c r="C74" s="19"/>
      <c r="D74" s="18"/>
      <c r="E74" s="18"/>
      <c r="F74" s="18"/>
      <c r="G74" s="18"/>
      <c r="H74" s="18"/>
      <c r="I74" s="41"/>
      <c r="J74" s="19"/>
      <c r="K74" s="18"/>
      <c r="M74" s="33"/>
    </row>
    <row r="75" spans="2:17" ht="13.8" x14ac:dyDescent="0.25">
      <c r="B75" s="18" t="s">
        <v>110</v>
      </c>
      <c r="C75" s="19">
        <f>(1.8*0.5*2)-0.85</f>
        <v>0.95000000000000007</v>
      </c>
      <c r="D75" s="19">
        <f t="shared" ref="D75:I75" si="35">(1.8*0.5*2)-0.85</f>
        <v>0.95000000000000007</v>
      </c>
      <c r="E75" s="19">
        <f t="shared" si="35"/>
        <v>0.95000000000000007</v>
      </c>
      <c r="F75" s="19">
        <f t="shared" si="35"/>
        <v>0.95000000000000007</v>
      </c>
      <c r="G75" s="19">
        <f t="shared" si="35"/>
        <v>0.95000000000000007</v>
      </c>
      <c r="H75" s="19">
        <f t="shared" si="35"/>
        <v>0.95000000000000007</v>
      </c>
      <c r="I75" s="20">
        <f t="shared" si="35"/>
        <v>0.95000000000000007</v>
      </c>
      <c r="J75" s="19">
        <f>(1.8*0.5*1.8)-0.85</f>
        <v>0.77000000000000013</v>
      </c>
      <c r="K75" s="19">
        <f>(1.8*0.5*1.8)-0.85</f>
        <v>0.77000000000000013</v>
      </c>
      <c r="M75" s="42">
        <f>(1.7*0.5*2)-0.67</f>
        <v>1.0299999999999998</v>
      </c>
    </row>
    <row r="76" spans="2:17" ht="13.8" x14ac:dyDescent="0.25">
      <c r="B76" s="18" t="s">
        <v>111</v>
      </c>
      <c r="C76" s="19">
        <f>1.8*0.45*2*2</f>
        <v>3.24</v>
      </c>
      <c r="D76" s="19">
        <f t="shared" ref="D76:I76" si="36">1.8*0.45*2*2</f>
        <v>3.24</v>
      </c>
      <c r="E76" s="19">
        <f t="shared" si="36"/>
        <v>3.24</v>
      </c>
      <c r="F76" s="19">
        <f t="shared" si="36"/>
        <v>3.24</v>
      </c>
      <c r="G76" s="19">
        <f t="shared" si="36"/>
        <v>3.24</v>
      </c>
      <c r="H76" s="19">
        <f t="shared" si="36"/>
        <v>3.24</v>
      </c>
      <c r="I76" s="20">
        <f t="shared" si="36"/>
        <v>3.24</v>
      </c>
      <c r="J76" s="19">
        <f>1.8*0.45*2*1.8</f>
        <v>2.9160000000000004</v>
      </c>
      <c r="K76" s="19">
        <f>1.8*0.45*2*1.8</f>
        <v>2.9160000000000004</v>
      </c>
      <c r="M76" s="42">
        <f>1.7*0.45*2*2</f>
        <v>3.06</v>
      </c>
    </row>
    <row r="77" spans="2:17" ht="13.8" x14ac:dyDescent="0.25">
      <c r="B77" s="44" t="s">
        <v>112</v>
      </c>
      <c r="C77" s="45">
        <f>SUM(C75:C76)</f>
        <v>4.1900000000000004</v>
      </c>
      <c r="D77" s="45">
        <f t="shared" ref="D77:M77" si="37">SUM(D75:D76)</f>
        <v>4.1900000000000004</v>
      </c>
      <c r="E77" s="45">
        <f t="shared" si="37"/>
        <v>4.1900000000000004</v>
      </c>
      <c r="F77" s="45">
        <f t="shared" si="37"/>
        <v>4.1900000000000004</v>
      </c>
      <c r="G77" s="45">
        <f t="shared" si="37"/>
        <v>4.1900000000000004</v>
      </c>
      <c r="H77" s="45">
        <f t="shared" si="37"/>
        <v>4.1900000000000004</v>
      </c>
      <c r="I77" s="46">
        <f t="shared" si="37"/>
        <v>4.1900000000000004</v>
      </c>
      <c r="J77" s="45">
        <f>SUM(J75:J76)</f>
        <v>3.6860000000000004</v>
      </c>
      <c r="K77" s="45">
        <f>SUM(K75:K76)</f>
        <v>3.6860000000000004</v>
      </c>
      <c r="M77" s="24">
        <f t="shared" si="37"/>
        <v>4.09</v>
      </c>
      <c r="O77" s="3">
        <f>+O48*C77</f>
        <v>33.520000000000003</v>
      </c>
    </row>
    <row r="78" spans="2:17" ht="13.8" x14ac:dyDescent="0.25">
      <c r="B78" s="47"/>
      <c r="C78" s="48"/>
      <c r="D78" s="48"/>
      <c r="E78" s="48"/>
      <c r="F78" s="48"/>
      <c r="G78" s="48"/>
      <c r="H78" s="48"/>
      <c r="I78" s="48"/>
      <c r="J78" s="48"/>
      <c r="K78" s="48"/>
      <c r="M78" s="24"/>
    </row>
    <row r="79" spans="2:17" ht="14.4" thickBot="1" x14ac:dyDescent="0.3">
      <c r="B79" s="49" t="s">
        <v>123</v>
      </c>
      <c r="C79" s="49">
        <v>6</v>
      </c>
      <c r="D79" s="49">
        <v>7</v>
      </c>
      <c r="E79" s="49">
        <v>8</v>
      </c>
      <c r="F79" s="49">
        <v>9</v>
      </c>
      <c r="G79" s="49">
        <v>10</v>
      </c>
      <c r="H79" s="49">
        <v>11</v>
      </c>
      <c r="I79" s="49">
        <v>12</v>
      </c>
      <c r="J79" s="49">
        <v>6</v>
      </c>
      <c r="K79" s="49">
        <v>7</v>
      </c>
      <c r="L79" s="50"/>
      <c r="M79" s="51">
        <v>9</v>
      </c>
      <c r="N79" s="50"/>
      <c r="O79" s="50"/>
      <c r="P79" s="50"/>
      <c r="Q79" s="50"/>
    </row>
    <row r="80" spans="2:17" ht="13.8" x14ac:dyDescent="0.25">
      <c r="B80" s="52"/>
      <c r="C80" s="52"/>
      <c r="D80" s="52"/>
      <c r="E80" s="52"/>
      <c r="F80" s="52"/>
      <c r="G80" s="52"/>
      <c r="H80" s="52"/>
      <c r="I80" s="52"/>
      <c r="J80" s="52"/>
      <c r="K80" s="52"/>
      <c r="M80" s="52"/>
    </row>
    <row r="81" spans="2:11" ht="13.8" x14ac:dyDescent="0.25">
      <c r="B81" s="53" t="s">
        <v>114</v>
      </c>
      <c r="C81" s="52"/>
      <c r="D81" s="52"/>
      <c r="E81" s="52"/>
      <c r="F81" s="52"/>
      <c r="G81" s="52"/>
      <c r="H81" s="52"/>
      <c r="I81" s="52"/>
      <c r="J81" s="52"/>
      <c r="K81" s="52"/>
    </row>
    <row r="82" spans="2:11" ht="13.8" x14ac:dyDescent="0.25">
      <c r="B82" s="52" t="s">
        <v>115</v>
      </c>
      <c r="C82" s="52"/>
      <c r="D82" s="52"/>
      <c r="E82" s="52"/>
      <c r="F82" s="52"/>
      <c r="G82" s="52"/>
      <c r="H82" s="52"/>
      <c r="I82" s="52"/>
      <c r="J82" s="52"/>
      <c r="K82" s="52"/>
    </row>
    <row r="83" spans="2:11" ht="13.8" x14ac:dyDescent="0.25">
      <c r="B83" s="52" t="s">
        <v>124</v>
      </c>
      <c r="C83" s="52"/>
      <c r="D83" s="52"/>
      <c r="E83" s="52"/>
      <c r="F83" s="52">
        <f>+D72*4</f>
        <v>9.8559999999999999</v>
      </c>
      <c r="G83" s="52"/>
      <c r="H83" s="52"/>
      <c r="I83" s="52"/>
      <c r="J83" s="52"/>
      <c r="K83" s="52"/>
    </row>
    <row r="84" spans="2:11" ht="13.8" x14ac:dyDescent="0.25">
      <c r="B84" s="52" t="s">
        <v>125</v>
      </c>
      <c r="C84" s="52"/>
      <c r="D84" s="52"/>
      <c r="E84" s="52"/>
      <c r="F84" s="52">
        <f>+D66*4</f>
        <v>20.069520000000001</v>
      </c>
      <c r="G84" s="52"/>
      <c r="H84" s="52"/>
      <c r="I84" s="52"/>
      <c r="J84" s="52"/>
      <c r="K84" s="52"/>
    </row>
    <row r="85" spans="2:11" ht="13.8" x14ac:dyDescent="0.25">
      <c r="B85" s="52" t="s">
        <v>118</v>
      </c>
      <c r="C85" s="52"/>
      <c r="D85" s="52"/>
      <c r="E85" s="52"/>
      <c r="F85" s="52">
        <f>+F83+F84</f>
        <v>29.925519999999999</v>
      </c>
      <c r="G85" s="52"/>
      <c r="H85" s="52"/>
      <c r="I85" s="52"/>
      <c r="J85" s="52"/>
      <c r="K85" s="52"/>
    </row>
    <row r="86" spans="2:11" ht="13.8" x14ac:dyDescent="0.25">
      <c r="B86" s="52" t="s">
        <v>126</v>
      </c>
      <c r="C86" s="52"/>
      <c r="D86" s="52"/>
      <c r="E86" s="52"/>
      <c r="F86" s="52"/>
      <c r="G86" s="52"/>
      <c r="H86" s="52"/>
      <c r="I86" s="52"/>
      <c r="J86" s="52"/>
      <c r="K86" s="52"/>
    </row>
    <row r="87" spans="2:11" ht="13.8" x14ac:dyDescent="0.25">
      <c r="B87" s="52"/>
      <c r="C87" s="52"/>
      <c r="D87" s="52"/>
      <c r="E87" s="52"/>
      <c r="F87" s="52"/>
      <c r="G87" s="52"/>
      <c r="H87" s="52"/>
      <c r="I87" s="52"/>
      <c r="J87" s="52"/>
      <c r="K87" s="52"/>
    </row>
    <row r="88" spans="2:11" ht="13.8" x14ac:dyDescent="0.25">
      <c r="B88" s="54"/>
      <c r="C88" s="54"/>
      <c r="D88" s="54"/>
      <c r="E88" s="54"/>
      <c r="F88" s="54"/>
      <c r="G88" s="54"/>
      <c r="H88" s="54"/>
      <c r="I88" s="54"/>
      <c r="J88" s="54"/>
      <c r="K88" s="54"/>
    </row>
    <row r="89" spans="2:11" ht="13.8" x14ac:dyDescent="0.25">
      <c r="B89" s="54"/>
      <c r="C89" s="54"/>
      <c r="D89" s="54"/>
      <c r="E89" s="54"/>
      <c r="F89" s="54"/>
      <c r="G89" s="54"/>
      <c r="H89" s="54"/>
      <c r="I89" s="54"/>
      <c r="J89" s="54"/>
      <c r="K89" s="54"/>
    </row>
    <row r="90" spans="2:11" ht="13.8" x14ac:dyDescent="0.25">
      <c r="B90" s="54"/>
      <c r="C90" s="54"/>
      <c r="D90" s="54"/>
      <c r="E90" s="54"/>
      <c r="F90" s="54"/>
      <c r="G90" s="54"/>
      <c r="H90" s="54"/>
      <c r="I90" s="54"/>
      <c r="J90" s="54"/>
      <c r="K90" s="54"/>
    </row>
    <row r="91" spans="2:11" ht="13.8" x14ac:dyDescent="0.25">
      <c r="B91" s="54"/>
      <c r="C91" s="54"/>
      <c r="D91" s="54"/>
      <c r="E91" s="54"/>
      <c r="F91" s="54"/>
      <c r="G91" s="54"/>
      <c r="H91" s="54"/>
      <c r="I91" s="54"/>
      <c r="J91" s="54"/>
      <c r="K91" s="54"/>
    </row>
    <row r="92" spans="2:11" ht="13.8" x14ac:dyDescent="0.25">
      <c r="B92" s="54"/>
      <c r="C92" s="54"/>
      <c r="D92" s="54"/>
      <c r="E92" s="54"/>
      <c r="F92" s="54"/>
      <c r="G92" s="54"/>
      <c r="H92" s="54"/>
      <c r="I92" s="54"/>
      <c r="J92" s="54"/>
      <c r="K92" s="54"/>
    </row>
    <row r="93" spans="2:11" ht="13.8" x14ac:dyDescent="0.25">
      <c r="B93" s="54"/>
      <c r="C93" s="54"/>
      <c r="D93" s="54"/>
      <c r="E93" s="54"/>
      <c r="F93" s="54"/>
      <c r="G93" s="54"/>
      <c r="H93" s="54"/>
      <c r="I93" s="54"/>
      <c r="J93" s="54"/>
      <c r="K93" s="54"/>
    </row>
    <row r="94" spans="2:11" ht="13.8" x14ac:dyDescent="0.25">
      <c r="B94" s="54"/>
      <c r="C94" s="54"/>
      <c r="D94" s="54"/>
      <c r="E94" s="54"/>
      <c r="F94" s="54"/>
      <c r="G94" s="54"/>
      <c r="H94" s="54"/>
      <c r="I94" s="54"/>
      <c r="J94" s="54"/>
      <c r="K94" s="54"/>
    </row>
    <row r="95" spans="2:11" ht="13.8" x14ac:dyDescent="0.25">
      <c r="B95" s="54"/>
      <c r="C95" s="54"/>
      <c r="D95" s="54"/>
      <c r="E95" s="54"/>
      <c r="F95" s="54"/>
      <c r="G95" s="54"/>
      <c r="H95" s="54"/>
      <c r="I95" s="54"/>
      <c r="J95" s="54"/>
      <c r="K95" s="54"/>
    </row>
    <row r="96" spans="2:11" ht="13.8" x14ac:dyDescent="0.25">
      <c r="B96" s="54"/>
      <c r="C96" s="54"/>
      <c r="D96" s="54"/>
      <c r="E96" s="54"/>
      <c r="F96" s="54"/>
      <c r="G96" s="54"/>
      <c r="H96" s="54"/>
      <c r="I96" s="54"/>
      <c r="J96" s="54"/>
      <c r="K96" s="54"/>
    </row>
    <row r="97" spans="2:11" ht="13.8" x14ac:dyDescent="0.25">
      <c r="B97" s="54"/>
      <c r="C97" s="54"/>
      <c r="D97" s="54"/>
      <c r="E97" s="54"/>
      <c r="F97" s="54"/>
      <c r="G97" s="54"/>
      <c r="H97" s="54"/>
      <c r="I97" s="54"/>
      <c r="J97" s="54"/>
      <c r="K97" s="54"/>
    </row>
    <row r="98" spans="2:11" ht="13.8" x14ac:dyDescent="0.25">
      <c r="B98" s="54"/>
      <c r="C98" s="54"/>
      <c r="D98" s="54"/>
      <c r="E98" s="54"/>
      <c r="F98" s="54"/>
      <c r="G98" s="54"/>
      <c r="H98" s="54"/>
      <c r="I98" s="54"/>
      <c r="J98" s="54"/>
      <c r="K98" s="54"/>
    </row>
    <row r="99" spans="2:11" ht="13.8" x14ac:dyDescent="0.25">
      <c r="B99" s="54"/>
      <c r="C99" s="54"/>
      <c r="D99" s="54"/>
      <c r="E99" s="54"/>
      <c r="F99" s="54"/>
      <c r="G99" s="54"/>
      <c r="H99" s="54"/>
      <c r="I99" s="54"/>
      <c r="J99" s="54"/>
      <c r="K99" s="54"/>
    </row>
    <row r="100" spans="2:11" ht="13.8" x14ac:dyDescent="0.25">
      <c r="B100" s="54"/>
      <c r="C100" s="54"/>
      <c r="D100" s="54"/>
      <c r="E100" s="54"/>
      <c r="F100" s="54"/>
      <c r="G100" s="54"/>
      <c r="H100" s="54"/>
      <c r="I100" s="54"/>
      <c r="J100" s="54"/>
      <c r="K100" s="54"/>
    </row>
    <row r="101" spans="2:11" ht="13.8" x14ac:dyDescent="0.25">
      <c r="B101" s="54"/>
      <c r="C101" s="54"/>
      <c r="D101" s="54"/>
      <c r="E101" s="54"/>
      <c r="F101" s="54"/>
      <c r="G101" s="54"/>
      <c r="H101" s="54"/>
      <c r="I101" s="54"/>
      <c r="J101" s="54"/>
      <c r="K101" s="54"/>
    </row>
    <row r="102" spans="2:11" ht="13.8" x14ac:dyDescent="0.25">
      <c r="B102" s="54"/>
      <c r="C102" s="54"/>
      <c r="D102" s="54"/>
      <c r="E102" s="54"/>
      <c r="F102" s="54"/>
      <c r="G102" s="54"/>
      <c r="H102" s="54"/>
      <c r="I102" s="54"/>
      <c r="J102" s="54"/>
      <c r="K102" s="54"/>
    </row>
    <row r="103" spans="2:11" ht="13.8" x14ac:dyDescent="0.25">
      <c r="B103" s="54"/>
      <c r="C103" s="54"/>
      <c r="D103" s="54"/>
      <c r="E103" s="54"/>
      <c r="F103" s="54"/>
      <c r="G103" s="54"/>
      <c r="H103" s="54"/>
      <c r="I103" s="54"/>
      <c r="J103" s="54"/>
      <c r="K103" s="54"/>
    </row>
    <row r="104" spans="2:11" ht="13.8" x14ac:dyDescent="0.25">
      <c r="B104" s="54"/>
      <c r="C104" s="54"/>
      <c r="D104" s="54"/>
      <c r="E104" s="54"/>
      <c r="F104" s="54"/>
      <c r="G104" s="54"/>
      <c r="H104" s="54"/>
      <c r="I104" s="54"/>
      <c r="J104" s="54"/>
      <c r="K104" s="54"/>
    </row>
    <row r="105" spans="2:11" ht="13.8" x14ac:dyDescent="0.25">
      <c r="B105" s="54"/>
      <c r="C105" s="54"/>
      <c r="D105" s="54"/>
      <c r="E105" s="54"/>
      <c r="F105" s="54"/>
      <c r="G105" s="54"/>
      <c r="H105" s="54"/>
      <c r="I105" s="54"/>
      <c r="J105" s="54"/>
      <c r="K105" s="54"/>
    </row>
    <row r="106" spans="2:11" ht="13.8" x14ac:dyDescent="0.25">
      <c r="B106" s="54"/>
      <c r="C106" s="54"/>
      <c r="D106" s="54"/>
      <c r="E106" s="54"/>
      <c r="F106" s="54"/>
      <c r="G106" s="54"/>
      <c r="H106" s="54"/>
      <c r="I106" s="54"/>
      <c r="J106" s="54"/>
      <c r="K106" s="54"/>
    </row>
    <row r="107" spans="2:11" ht="13.8" x14ac:dyDescent="0.25">
      <c r="B107" s="54"/>
      <c r="C107" s="54"/>
      <c r="D107" s="54"/>
      <c r="E107" s="54"/>
      <c r="F107" s="54"/>
      <c r="G107" s="54"/>
      <c r="H107" s="54"/>
      <c r="I107" s="54"/>
      <c r="J107" s="54"/>
      <c r="K107" s="54"/>
    </row>
    <row r="108" spans="2:11" ht="13.8" x14ac:dyDescent="0.25">
      <c r="B108" s="54"/>
      <c r="C108" s="54"/>
      <c r="D108" s="54"/>
      <c r="E108" s="54"/>
      <c r="F108" s="54"/>
      <c r="G108" s="54"/>
      <c r="H108" s="54"/>
      <c r="I108" s="54"/>
      <c r="J108" s="54"/>
      <c r="K108" s="54"/>
    </row>
    <row r="109" spans="2:11" ht="13.8" x14ac:dyDescent="0.25">
      <c r="B109" s="54"/>
      <c r="C109" s="54"/>
      <c r="D109" s="54"/>
      <c r="E109" s="54"/>
      <c r="F109" s="54"/>
      <c r="G109" s="54"/>
      <c r="H109" s="54"/>
      <c r="I109" s="54"/>
      <c r="J109" s="54"/>
      <c r="K109" s="54"/>
    </row>
    <row r="110" spans="2:11" ht="13.8" x14ac:dyDescent="0.25">
      <c r="B110" s="54"/>
      <c r="C110" s="54"/>
      <c r="D110" s="54"/>
      <c r="E110" s="54"/>
      <c r="F110" s="54"/>
      <c r="G110" s="54"/>
      <c r="H110" s="54"/>
      <c r="I110" s="54"/>
      <c r="J110" s="54"/>
      <c r="K110" s="54"/>
    </row>
    <row r="111" spans="2:11" ht="13.8" x14ac:dyDescent="0.25">
      <c r="B111" s="54"/>
      <c r="C111" s="54"/>
      <c r="D111" s="54"/>
      <c r="E111" s="54"/>
      <c r="F111" s="54"/>
      <c r="G111" s="54"/>
      <c r="H111" s="54"/>
      <c r="I111" s="54"/>
      <c r="J111" s="54"/>
      <c r="K111" s="54"/>
    </row>
    <row r="112" spans="2:11" ht="13.8" x14ac:dyDescent="0.25">
      <c r="B112" s="54"/>
      <c r="C112" s="54"/>
      <c r="D112" s="54"/>
      <c r="E112" s="54"/>
      <c r="F112" s="54"/>
      <c r="G112" s="54"/>
      <c r="H112" s="54"/>
      <c r="I112" s="54"/>
      <c r="J112" s="54"/>
      <c r="K112" s="54"/>
    </row>
    <row r="113" spans="2:11" ht="13.8" x14ac:dyDescent="0.25">
      <c r="B113" s="54"/>
      <c r="C113" s="54"/>
      <c r="D113" s="54"/>
      <c r="E113" s="54"/>
      <c r="F113" s="54"/>
      <c r="G113" s="54"/>
      <c r="H113" s="54"/>
      <c r="I113" s="54"/>
      <c r="J113" s="54"/>
      <c r="K113" s="54"/>
    </row>
    <row r="114" spans="2:11" ht="13.8" x14ac:dyDescent="0.25">
      <c r="B114" s="54"/>
      <c r="C114" s="54"/>
      <c r="D114" s="54"/>
      <c r="E114" s="54"/>
      <c r="F114" s="54"/>
      <c r="G114" s="54"/>
      <c r="H114" s="54"/>
      <c r="I114" s="54"/>
      <c r="J114" s="54"/>
      <c r="K114" s="54"/>
    </row>
    <row r="115" spans="2:11" ht="13.8" x14ac:dyDescent="0.25">
      <c r="B115" s="54"/>
      <c r="C115" s="54"/>
      <c r="D115" s="54"/>
      <c r="E115" s="54"/>
      <c r="F115" s="54"/>
      <c r="G115" s="54"/>
      <c r="H115" s="54"/>
      <c r="I115" s="54"/>
      <c r="J115" s="54"/>
      <c r="K115" s="54"/>
    </row>
    <row r="116" spans="2:11" ht="13.8" x14ac:dyDescent="0.25">
      <c r="B116" s="54"/>
      <c r="C116" s="54"/>
      <c r="D116" s="54"/>
      <c r="E116" s="54"/>
      <c r="F116" s="54"/>
      <c r="G116" s="54"/>
      <c r="H116" s="54"/>
      <c r="I116" s="54"/>
      <c r="J116" s="54"/>
      <c r="K116" s="54"/>
    </row>
    <row r="117" spans="2:11" ht="13.8" x14ac:dyDescent="0.25">
      <c r="B117" s="54"/>
      <c r="C117" s="54"/>
      <c r="D117" s="54"/>
      <c r="E117" s="54"/>
      <c r="F117" s="54"/>
      <c r="G117" s="54"/>
      <c r="H117" s="54"/>
      <c r="I117" s="54"/>
      <c r="J117" s="54"/>
      <c r="K117" s="54"/>
    </row>
    <row r="118" spans="2:11" ht="13.8" x14ac:dyDescent="0.25">
      <c r="B118" s="54"/>
      <c r="C118" s="54"/>
      <c r="D118" s="54"/>
      <c r="E118" s="54"/>
      <c r="F118" s="54"/>
      <c r="G118" s="54"/>
      <c r="H118" s="54"/>
      <c r="I118" s="54"/>
      <c r="J118" s="54"/>
      <c r="K118" s="54"/>
    </row>
    <row r="119" spans="2:11" ht="13.8" x14ac:dyDescent="0.25">
      <c r="B119" s="54"/>
      <c r="C119" s="54"/>
      <c r="D119" s="54"/>
      <c r="E119" s="54"/>
      <c r="F119" s="54"/>
      <c r="G119" s="54"/>
      <c r="H119" s="54"/>
      <c r="I119" s="54"/>
      <c r="J119" s="54"/>
      <c r="K119" s="54"/>
    </row>
    <row r="120" spans="2:11" ht="13.8" x14ac:dyDescent="0.25">
      <c r="B120" s="54"/>
      <c r="C120" s="54"/>
      <c r="D120" s="54"/>
      <c r="E120" s="54"/>
      <c r="F120" s="54"/>
      <c r="G120" s="54"/>
      <c r="H120" s="54"/>
      <c r="I120" s="54"/>
      <c r="J120" s="54"/>
      <c r="K120" s="54"/>
    </row>
    <row r="121" spans="2:11" ht="13.8" x14ac:dyDescent="0.25">
      <c r="B121" s="54"/>
      <c r="C121" s="54"/>
      <c r="D121" s="54"/>
      <c r="E121" s="54"/>
      <c r="F121" s="54"/>
      <c r="G121" s="54"/>
      <c r="H121" s="54"/>
      <c r="I121" s="54"/>
      <c r="J121" s="54"/>
      <c r="K121" s="54"/>
    </row>
    <row r="122" spans="2:11" ht="13.8" x14ac:dyDescent="0.25">
      <c r="B122" s="54"/>
      <c r="C122" s="54"/>
      <c r="D122" s="54"/>
      <c r="E122" s="54"/>
      <c r="F122" s="54"/>
      <c r="G122" s="54"/>
      <c r="H122" s="54"/>
      <c r="I122" s="54"/>
      <c r="J122" s="54"/>
      <c r="K122" s="54"/>
    </row>
    <row r="123" spans="2:11" ht="13.8" x14ac:dyDescent="0.25">
      <c r="B123" s="54"/>
      <c r="C123" s="54"/>
      <c r="D123" s="54"/>
      <c r="E123" s="54"/>
      <c r="F123" s="54"/>
      <c r="G123" s="54"/>
      <c r="H123" s="54"/>
      <c r="I123" s="54"/>
      <c r="J123" s="54"/>
      <c r="K123" s="54"/>
    </row>
    <row r="124" spans="2:11" ht="13.8" x14ac:dyDescent="0.25">
      <c r="B124" s="54"/>
      <c r="C124" s="54"/>
      <c r="D124" s="54"/>
      <c r="E124" s="54"/>
      <c r="F124" s="54"/>
      <c r="G124" s="54"/>
      <c r="H124" s="54"/>
      <c r="I124" s="54"/>
      <c r="J124" s="54"/>
      <c r="K124" s="54"/>
    </row>
    <row r="125" spans="2:11" ht="13.8" x14ac:dyDescent="0.25">
      <c r="B125" s="54"/>
      <c r="C125" s="54"/>
      <c r="D125" s="54"/>
      <c r="E125" s="54"/>
      <c r="F125" s="54"/>
      <c r="G125" s="54"/>
      <c r="H125" s="54"/>
      <c r="I125" s="54"/>
      <c r="J125" s="54"/>
      <c r="K125" s="54"/>
    </row>
    <row r="126" spans="2:11" ht="13.8" x14ac:dyDescent="0.25">
      <c r="B126" s="54"/>
      <c r="C126" s="54"/>
      <c r="D126" s="54"/>
      <c r="E126" s="54"/>
      <c r="F126" s="54"/>
      <c r="G126" s="54"/>
      <c r="H126" s="54"/>
      <c r="I126" s="54"/>
      <c r="J126" s="54"/>
      <c r="K126" s="54"/>
    </row>
    <row r="127" spans="2:11" ht="13.8" x14ac:dyDescent="0.25">
      <c r="B127" s="54"/>
      <c r="C127" s="54"/>
      <c r="D127" s="54"/>
      <c r="E127" s="54"/>
      <c r="F127" s="54"/>
      <c r="G127" s="54"/>
      <c r="H127" s="54"/>
      <c r="I127" s="54"/>
      <c r="J127" s="54"/>
      <c r="K127" s="54"/>
    </row>
    <row r="128" spans="2:11" ht="13.8" x14ac:dyDescent="0.25">
      <c r="B128" s="54"/>
      <c r="C128" s="54"/>
      <c r="D128" s="54"/>
      <c r="E128" s="54"/>
      <c r="F128" s="54"/>
      <c r="G128" s="54"/>
      <c r="H128" s="54"/>
      <c r="I128" s="54"/>
      <c r="J128" s="54"/>
      <c r="K128" s="54"/>
    </row>
    <row r="129" spans="2:11" ht="13.8" x14ac:dyDescent="0.25">
      <c r="B129" s="54"/>
      <c r="C129" s="54"/>
      <c r="D129" s="54"/>
      <c r="E129" s="54"/>
      <c r="F129" s="54"/>
      <c r="G129" s="54"/>
      <c r="H129" s="54"/>
      <c r="I129" s="54"/>
      <c r="J129" s="54"/>
      <c r="K129" s="54"/>
    </row>
    <row r="130" spans="2:11" ht="13.8" x14ac:dyDescent="0.25">
      <c r="B130" s="54"/>
      <c r="C130" s="54"/>
      <c r="D130" s="54"/>
      <c r="E130" s="54"/>
      <c r="F130" s="54"/>
      <c r="G130" s="54"/>
      <c r="H130" s="54"/>
      <c r="I130" s="54"/>
      <c r="J130" s="54"/>
      <c r="K130" s="54"/>
    </row>
    <row r="131" spans="2:11" ht="13.8" x14ac:dyDescent="0.25">
      <c r="B131" s="54"/>
      <c r="C131" s="54"/>
      <c r="D131" s="54"/>
      <c r="E131" s="54"/>
      <c r="F131" s="54"/>
      <c r="G131" s="54"/>
      <c r="H131" s="54"/>
      <c r="I131" s="54"/>
      <c r="J131" s="54"/>
      <c r="K131" s="54"/>
    </row>
    <row r="132" spans="2:11" ht="13.8" x14ac:dyDescent="0.25">
      <c r="B132" s="54"/>
      <c r="C132" s="54"/>
      <c r="D132" s="54"/>
      <c r="E132" s="54"/>
      <c r="F132" s="54"/>
      <c r="G132" s="54"/>
      <c r="H132" s="54"/>
      <c r="I132" s="54"/>
      <c r="J132" s="54"/>
      <c r="K132" s="54"/>
    </row>
    <row r="133" spans="2:11" ht="13.8" x14ac:dyDescent="0.25">
      <c r="B133" s="54"/>
      <c r="C133" s="54"/>
      <c r="D133" s="54"/>
      <c r="E133" s="54"/>
      <c r="F133" s="54"/>
      <c r="G133" s="54"/>
      <c r="H133" s="54"/>
      <c r="I133" s="54"/>
      <c r="J133" s="54"/>
      <c r="K133" s="54"/>
    </row>
    <row r="134" spans="2:11" ht="13.8" x14ac:dyDescent="0.25">
      <c r="B134" s="54"/>
      <c r="C134" s="54"/>
      <c r="D134" s="54"/>
      <c r="E134" s="54"/>
      <c r="F134" s="54"/>
      <c r="G134" s="54"/>
      <c r="H134" s="54"/>
      <c r="I134" s="54"/>
      <c r="J134" s="54"/>
      <c r="K134" s="54"/>
    </row>
    <row r="135" spans="2:11" ht="13.8" x14ac:dyDescent="0.25">
      <c r="B135" s="54"/>
      <c r="C135" s="54"/>
      <c r="D135" s="54"/>
      <c r="E135" s="54"/>
      <c r="F135" s="54"/>
      <c r="G135" s="54"/>
      <c r="H135" s="54"/>
      <c r="I135" s="54"/>
      <c r="J135" s="54"/>
      <c r="K135" s="54"/>
    </row>
    <row r="136" spans="2:11" ht="13.8" x14ac:dyDescent="0.25">
      <c r="B136" s="54"/>
      <c r="C136" s="54"/>
      <c r="D136" s="54"/>
      <c r="E136" s="54"/>
      <c r="F136" s="54"/>
      <c r="G136" s="54"/>
      <c r="H136" s="54"/>
      <c r="I136" s="54"/>
      <c r="J136" s="54"/>
      <c r="K136" s="54"/>
    </row>
    <row r="137" spans="2:11" ht="13.8" x14ac:dyDescent="0.25">
      <c r="B137" s="54"/>
      <c r="C137" s="54"/>
      <c r="D137" s="54"/>
      <c r="E137" s="54"/>
      <c r="F137" s="54"/>
      <c r="G137" s="54"/>
      <c r="H137" s="54"/>
      <c r="I137" s="54"/>
      <c r="J137" s="54"/>
      <c r="K137" s="54"/>
    </row>
    <row r="138" spans="2:11" ht="13.8" x14ac:dyDescent="0.25">
      <c r="B138" s="54"/>
      <c r="C138" s="54"/>
      <c r="D138" s="54"/>
      <c r="E138" s="54"/>
      <c r="F138" s="54"/>
      <c r="G138" s="54"/>
      <c r="H138" s="54"/>
      <c r="I138" s="54"/>
      <c r="J138" s="54"/>
      <c r="K138" s="54"/>
    </row>
    <row r="139" spans="2:11" ht="13.8" x14ac:dyDescent="0.25">
      <c r="B139" s="54"/>
      <c r="C139" s="54"/>
      <c r="D139" s="54"/>
      <c r="E139" s="54"/>
      <c r="F139" s="54"/>
      <c r="G139" s="54"/>
      <c r="H139" s="54"/>
      <c r="I139" s="54"/>
      <c r="J139" s="54"/>
      <c r="K139" s="54"/>
    </row>
    <row r="140" spans="2:11" ht="13.8" x14ac:dyDescent="0.25">
      <c r="B140" s="54"/>
      <c r="C140" s="54"/>
      <c r="D140" s="54"/>
      <c r="E140" s="54"/>
      <c r="F140" s="54"/>
      <c r="G140" s="54"/>
      <c r="H140" s="54"/>
      <c r="I140" s="54"/>
      <c r="J140" s="54"/>
      <c r="K140" s="54"/>
    </row>
    <row r="141" spans="2:11" ht="13.8" x14ac:dyDescent="0.25">
      <c r="B141" s="54"/>
      <c r="C141" s="54"/>
      <c r="D141" s="54"/>
      <c r="E141" s="54"/>
      <c r="F141" s="54"/>
      <c r="G141" s="54"/>
      <c r="H141" s="54"/>
      <c r="I141" s="54"/>
      <c r="J141" s="54"/>
      <c r="K141" s="54"/>
    </row>
    <row r="142" spans="2:11" ht="13.8" x14ac:dyDescent="0.25">
      <c r="B142" s="54"/>
      <c r="C142" s="54"/>
      <c r="D142" s="54"/>
      <c r="E142" s="54"/>
      <c r="F142" s="54"/>
      <c r="G142" s="54"/>
      <c r="H142" s="54"/>
      <c r="I142" s="54"/>
      <c r="J142" s="54"/>
      <c r="K142" s="54"/>
    </row>
    <row r="143" spans="2:11" ht="13.8" x14ac:dyDescent="0.25">
      <c r="B143" s="54"/>
      <c r="C143" s="54"/>
      <c r="D143" s="54"/>
      <c r="E143" s="54"/>
      <c r="F143" s="54"/>
      <c r="G143" s="54"/>
      <c r="H143" s="54"/>
      <c r="I143" s="54"/>
      <c r="J143" s="54"/>
      <c r="K143" s="54"/>
    </row>
    <row r="144" spans="2:11" ht="13.8" x14ac:dyDescent="0.25">
      <c r="B144" s="54"/>
      <c r="C144" s="54"/>
      <c r="D144" s="54"/>
      <c r="E144" s="54"/>
      <c r="F144" s="54"/>
      <c r="G144" s="54"/>
      <c r="H144" s="54"/>
      <c r="I144" s="54"/>
      <c r="J144" s="54"/>
      <c r="K144" s="54"/>
    </row>
    <row r="145" spans="2:11" ht="13.8" x14ac:dyDescent="0.25">
      <c r="B145" s="54"/>
      <c r="C145" s="54"/>
      <c r="D145" s="54"/>
      <c r="E145" s="54"/>
      <c r="F145" s="54"/>
      <c r="G145" s="54"/>
      <c r="H145" s="54"/>
      <c r="I145" s="54"/>
      <c r="J145" s="54"/>
      <c r="K145" s="54"/>
    </row>
    <row r="146" spans="2:11" ht="13.8" x14ac:dyDescent="0.25">
      <c r="B146" s="54"/>
      <c r="C146" s="54"/>
      <c r="D146" s="54"/>
      <c r="E146" s="54"/>
      <c r="F146" s="54"/>
      <c r="G146" s="54"/>
      <c r="H146" s="54"/>
      <c r="I146" s="54"/>
      <c r="J146" s="54"/>
      <c r="K146" s="54"/>
    </row>
    <row r="147" spans="2:11" ht="13.8" x14ac:dyDescent="0.25">
      <c r="B147" s="54"/>
      <c r="C147" s="54"/>
      <c r="D147" s="54"/>
      <c r="E147" s="54"/>
      <c r="F147" s="54"/>
      <c r="G147" s="54"/>
      <c r="H147" s="54"/>
      <c r="I147" s="54"/>
      <c r="J147" s="54"/>
      <c r="K147" s="54"/>
    </row>
    <row r="148" spans="2:11" ht="13.8" x14ac:dyDescent="0.25">
      <c r="B148" s="54"/>
      <c r="C148" s="54"/>
      <c r="D148" s="54"/>
      <c r="E148" s="54"/>
      <c r="F148" s="54"/>
      <c r="G148" s="54"/>
      <c r="H148" s="54"/>
      <c r="I148" s="54"/>
      <c r="J148" s="54"/>
      <c r="K148" s="54"/>
    </row>
    <row r="149" spans="2:11" ht="13.8" x14ac:dyDescent="0.25">
      <c r="B149" s="54"/>
      <c r="C149" s="54"/>
      <c r="D149" s="54"/>
      <c r="E149" s="54"/>
      <c r="F149" s="54"/>
      <c r="G149" s="54"/>
      <c r="H149" s="54"/>
      <c r="I149" s="54"/>
      <c r="J149" s="54"/>
      <c r="K149" s="54"/>
    </row>
    <row r="150" spans="2:11" ht="13.8" x14ac:dyDescent="0.25">
      <c r="B150" s="54"/>
      <c r="C150" s="54"/>
      <c r="D150" s="54"/>
      <c r="E150" s="54"/>
      <c r="F150" s="54"/>
      <c r="G150" s="54"/>
      <c r="H150" s="54"/>
      <c r="I150" s="54"/>
      <c r="J150" s="54"/>
      <c r="K150" s="54"/>
    </row>
    <row r="151" spans="2:11" ht="13.8" x14ac:dyDescent="0.25">
      <c r="B151" s="54"/>
      <c r="C151" s="54"/>
      <c r="D151" s="54"/>
      <c r="E151" s="54"/>
      <c r="F151" s="54"/>
      <c r="G151" s="54"/>
      <c r="H151" s="54"/>
      <c r="I151" s="54"/>
      <c r="J151" s="54"/>
      <c r="K151" s="54"/>
    </row>
    <row r="152" spans="2:11" ht="13.8" x14ac:dyDescent="0.25">
      <c r="B152" s="54"/>
      <c r="C152" s="54"/>
      <c r="D152" s="54"/>
      <c r="E152" s="54"/>
      <c r="F152" s="54"/>
      <c r="G152" s="54"/>
      <c r="H152" s="54"/>
      <c r="I152" s="54"/>
      <c r="J152" s="54"/>
      <c r="K152" s="54"/>
    </row>
    <row r="153" spans="2:11" ht="13.8" x14ac:dyDescent="0.25">
      <c r="B153" s="54"/>
      <c r="C153" s="54"/>
      <c r="D153" s="54"/>
      <c r="E153" s="54"/>
      <c r="F153" s="54"/>
      <c r="G153" s="54"/>
      <c r="H153" s="54"/>
      <c r="I153" s="54"/>
      <c r="J153" s="54"/>
      <c r="K153" s="54"/>
    </row>
    <row r="154" spans="2:11" ht="13.8" x14ac:dyDescent="0.25">
      <c r="B154" s="54"/>
      <c r="C154" s="54"/>
      <c r="D154" s="54"/>
      <c r="E154" s="54"/>
      <c r="F154" s="54"/>
      <c r="G154" s="54"/>
      <c r="H154" s="54"/>
      <c r="I154" s="54"/>
      <c r="J154" s="54"/>
      <c r="K154" s="54"/>
    </row>
    <row r="155" spans="2:11" ht="13.8" x14ac:dyDescent="0.25">
      <c r="B155" s="54"/>
      <c r="C155" s="54"/>
      <c r="D155" s="54"/>
      <c r="E155" s="54"/>
      <c r="F155" s="54"/>
      <c r="G155" s="54"/>
      <c r="H155" s="54"/>
      <c r="I155" s="54"/>
      <c r="J155" s="54"/>
      <c r="K155" s="54"/>
    </row>
    <row r="156" spans="2:11" ht="13.8" x14ac:dyDescent="0.25">
      <c r="B156" s="54"/>
      <c r="C156" s="54"/>
      <c r="D156" s="54"/>
      <c r="E156" s="54"/>
      <c r="F156" s="54"/>
      <c r="G156" s="54"/>
      <c r="H156" s="54"/>
      <c r="I156" s="54"/>
      <c r="J156" s="54"/>
      <c r="K156" s="54"/>
    </row>
    <row r="157" spans="2:11" ht="13.8" x14ac:dyDescent="0.25">
      <c r="B157" s="54"/>
      <c r="C157" s="54"/>
      <c r="D157" s="54"/>
      <c r="E157" s="54"/>
      <c r="F157" s="54"/>
      <c r="G157" s="54"/>
      <c r="H157" s="54"/>
      <c r="I157" s="54"/>
      <c r="J157" s="54"/>
      <c r="K157" s="54"/>
    </row>
    <row r="158" spans="2:11" ht="13.8" x14ac:dyDescent="0.25">
      <c r="B158" s="54"/>
      <c r="C158" s="54"/>
      <c r="D158" s="54"/>
      <c r="E158" s="54"/>
      <c r="F158" s="54"/>
      <c r="G158" s="54"/>
      <c r="H158" s="54"/>
      <c r="I158" s="54"/>
      <c r="J158" s="54"/>
      <c r="K158" s="54"/>
    </row>
    <row r="159" spans="2:11" ht="13.8" x14ac:dyDescent="0.25">
      <c r="B159" s="54"/>
      <c r="C159" s="54"/>
      <c r="D159" s="54"/>
      <c r="E159" s="54"/>
      <c r="F159" s="54"/>
      <c r="G159" s="54"/>
      <c r="H159" s="54"/>
      <c r="I159" s="54"/>
      <c r="J159" s="54"/>
      <c r="K159" s="54"/>
    </row>
    <row r="160" spans="2:11" ht="13.8" x14ac:dyDescent="0.25">
      <c r="B160" s="54"/>
      <c r="C160" s="54"/>
      <c r="D160" s="54"/>
      <c r="E160" s="54"/>
      <c r="F160" s="54"/>
      <c r="G160" s="54"/>
      <c r="H160" s="54"/>
      <c r="I160" s="54"/>
      <c r="J160" s="54"/>
      <c r="K160" s="54"/>
    </row>
    <row r="161" spans="2:11" ht="13.8" x14ac:dyDescent="0.25">
      <c r="B161" s="54"/>
      <c r="C161" s="54"/>
      <c r="D161" s="54"/>
      <c r="E161" s="54"/>
      <c r="F161" s="54"/>
      <c r="G161" s="54"/>
      <c r="H161" s="54"/>
      <c r="I161" s="54"/>
      <c r="J161" s="54"/>
      <c r="K161" s="54"/>
    </row>
    <row r="162" spans="2:11" ht="13.8" x14ac:dyDescent="0.25">
      <c r="B162" s="54"/>
      <c r="C162" s="54"/>
      <c r="D162" s="54"/>
      <c r="E162" s="54"/>
      <c r="F162" s="54"/>
      <c r="G162" s="54"/>
      <c r="H162" s="54"/>
      <c r="I162" s="54"/>
      <c r="J162" s="54"/>
      <c r="K162" s="54"/>
    </row>
    <row r="163" spans="2:11" ht="13.8" x14ac:dyDescent="0.25">
      <c r="B163" s="54"/>
      <c r="C163" s="54"/>
      <c r="D163" s="54"/>
      <c r="E163" s="54"/>
      <c r="F163" s="54"/>
      <c r="G163" s="54"/>
      <c r="H163" s="54"/>
      <c r="I163" s="54"/>
      <c r="J163" s="54"/>
      <c r="K163" s="54"/>
    </row>
    <row r="164" spans="2:11" ht="13.8" x14ac:dyDescent="0.25">
      <c r="B164" s="54"/>
      <c r="C164" s="54"/>
      <c r="D164" s="54"/>
      <c r="E164" s="54"/>
      <c r="F164" s="54"/>
      <c r="G164" s="54"/>
      <c r="H164" s="54"/>
      <c r="I164" s="54"/>
      <c r="J164" s="54"/>
      <c r="K164" s="54"/>
    </row>
    <row r="165" spans="2:11" ht="13.8" x14ac:dyDescent="0.25">
      <c r="B165" s="54"/>
      <c r="C165" s="54"/>
      <c r="D165" s="54"/>
      <c r="E165" s="54"/>
      <c r="F165" s="54"/>
      <c r="G165" s="54"/>
      <c r="H165" s="54"/>
      <c r="I165" s="54"/>
      <c r="J165" s="54"/>
      <c r="K165" s="54"/>
    </row>
    <row r="166" spans="2:11" ht="13.8" x14ac:dyDescent="0.25">
      <c r="B166" s="54"/>
      <c r="C166" s="54"/>
      <c r="D166" s="54"/>
      <c r="E166" s="54"/>
      <c r="F166" s="54"/>
      <c r="G166" s="54"/>
      <c r="H166" s="54"/>
      <c r="I166" s="54"/>
      <c r="J166" s="54"/>
      <c r="K166" s="54"/>
    </row>
    <row r="167" spans="2:11" ht="13.8" x14ac:dyDescent="0.25">
      <c r="B167" s="54"/>
      <c r="C167" s="54"/>
      <c r="D167" s="54"/>
      <c r="E167" s="54"/>
      <c r="F167" s="54"/>
      <c r="G167" s="54"/>
      <c r="H167" s="54"/>
      <c r="I167" s="54"/>
      <c r="J167" s="54"/>
      <c r="K167" s="54"/>
    </row>
    <row r="168" spans="2:11" ht="13.8" x14ac:dyDescent="0.25">
      <c r="B168" s="54"/>
      <c r="C168" s="54"/>
      <c r="D168" s="54"/>
      <c r="E168" s="54"/>
      <c r="F168" s="54"/>
      <c r="G168" s="54"/>
      <c r="H168" s="54"/>
      <c r="I168" s="54"/>
      <c r="J168" s="54"/>
      <c r="K168" s="54"/>
    </row>
    <row r="169" spans="2:11" ht="13.8" x14ac:dyDescent="0.25">
      <c r="B169" s="54"/>
      <c r="C169" s="54"/>
      <c r="D169" s="54"/>
      <c r="E169" s="54"/>
      <c r="F169" s="54"/>
      <c r="G169" s="54"/>
      <c r="H169" s="54"/>
      <c r="I169" s="54"/>
      <c r="J169" s="54"/>
      <c r="K169" s="54"/>
    </row>
    <row r="170" spans="2:11" ht="13.8" x14ac:dyDescent="0.25">
      <c r="B170" s="54"/>
      <c r="C170" s="54"/>
      <c r="D170" s="54"/>
      <c r="E170" s="54"/>
      <c r="F170" s="54"/>
      <c r="G170" s="54"/>
      <c r="H170" s="54"/>
      <c r="I170" s="54"/>
      <c r="J170" s="54"/>
      <c r="K170" s="54"/>
    </row>
    <row r="171" spans="2:11" ht="13.8" x14ac:dyDescent="0.25">
      <c r="B171" s="54"/>
      <c r="C171" s="54"/>
      <c r="D171" s="54"/>
      <c r="E171" s="54"/>
      <c r="F171" s="54"/>
      <c r="G171" s="54"/>
      <c r="H171" s="54"/>
      <c r="I171" s="54"/>
      <c r="J171" s="54"/>
      <c r="K171" s="54"/>
    </row>
    <row r="172" spans="2:11" ht="13.8" x14ac:dyDescent="0.25">
      <c r="B172" s="54"/>
      <c r="C172" s="54"/>
      <c r="D172" s="54"/>
      <c r="E172" s="54"/>
      <c r="F172" s="54"/>
      <c r="G172" s="54"/>
      <c r="H172" s="54"/>
      <c r="I172" s="54"/>
      <c r="J172" s="54"/>
      <c r="K172" s="54"/>
    </row>
    <row r="173" spans="2:11" ht="13.8" x14ac:dyDescent="0.25">
      <c r="B173" s="54"/>
      <c r="C173" s="54"/>
      <c r="D173" s="54"/>
      <c r="E173" s="54"/>
      <c r="F173" s="54"/>
      <c r="G173" s="54"/>
      <c r="H173" s="54"/>
      <c r="I173" s="54"/>
      <c r="J173" s="54"/>
      <c r="K173" s="54"/>
    </row>
    <row r="174" spans="2:11" ht="13.8" x14ac:dyDescent="0.25">
      <c r="B174" s="54"/>
      <c r="C174" s="54"/>
      <c r="D174" s="54"/>
      <c r="E174" s="54"/>
      <c r="F174" s="54"/>
      <c r="G174" s="54"/>
      <c r="H174" s="54"/>
      <c r="I174" s="54"/>
      <c r="J174" s="54"/>
      <c r="K174" s="54"/>
    </row>
    <row r="175" spans="2:11" ht="13.8" x14ac:dyDescent="0.25">
      <c r="B175" s="54"/>
      <c r="C175" s="54"/>
      <c r="D175" s="54"/>
      <c r="E175" s="54"/>
      <c r="F175" s="54"/>
      <c r="G175" s="54"/>
      <c r="H175" s="54"/>
      <c r="I175" s="54"/>
      <c r="J175" s="54"/>
      <c r="K175" s="54"/>
    </row>
    <row r="176" spans="2:11" ht="13.8" x14ac:dyDescent="0.25">
      <c r="B176" s="54"/>
      <c r="C176" s="54"/>
      <c r="D176" s="54"/>
      <c r="E176" s="54"/>
      <c r="F176" s="54"/>
      <c r="G176" s="54"/>
      <c r="H176" s="54"/>
      <c r="I176" s="54"/>
      <c r="J176" s="54"/>
      <c r="K176" s="54"/>
    </row>
    <row r="177" spans="2:11" ht="13.8" x14ac:dyDescent="0.25">
      <c r="B177" s="54"/>
      <c r="C177" s="54"/>
      <c r="D177" s="54"/>
      <c r="E177" s="54"/>
      <c r="F177" s="54"/>
      <c r="G177" s="54"/>
      <c r="H177" s="54"/>
      <c r="I177" s="54"/>
      <c r="J177" s="54"/>
      <c r="K177" s="54"/>
    </row>
    <row r="178" spans="2:11" ht="13.8" x14ac:dyDescent="0.25">
      <c r="B178" s="54"/>
      <c r="C178" s="54"/>
      <c r="D178" s="54"/>
      <c r="E178" s="54"/>
      <c r="F178" s="54"/>
      <c r="G178" s="54"/>
      <c r="H178" s="54"/>
      <c r="I178" s="54"/>
      <c r="J178" s="54"/>
      <c r="K178" s="54"/>
    </row>
    <row r="179" spans="2:11" ht="13.8" x14ac:dyDescent="0.25">
      <c r="B179" s="54"/>
      <c r="C179" s="54"/>
      <c r="D179" s="54"/>
      <c r="E179" s="54"/>
      <c r="F179" s="54"/>
      <c r="G179" s="54"/>
      <c r="H179" s="54"/>
      <c r="I179" s="54"/>
      <c r="J179" s="54"/>
      <c r="K179" s="54"/>
    </row>
    <row r="180" spans="2:11" ht="13.8" x14ac:dyDescent="0.25">
      <c r="B180" s="54"/>
      <c r="C180" s="54"/>
      <c r="D180" s="54"/>
      <c r="E180" s="54"/>
      <c r="F180" s="54"/>
      <c r="G180" s="54"/>
      <c r="H180" s="54"/>
      <c r="I180" s="54"/>
      <c r="J180" s="54"/>
      <c r="K180" s="54"/>
    </row>
    <row r="181" spans="2:11" ht="13.8" x14ac:dyDescent="0.25">
      <c r="B181" s="54"/>
      <c r="C181" s="54"/>
      <c r="D181" s="54"/>
      <c r="E181" s="54"/>
      <c r="F181" s="54"/>
      <c r="G181" s="54"/>
      <c r="H181" s="54"/>
      <c r="I181" s="54"/>
      <c r="J181" s="54"/>
      <c r="K181" s="54"/>
    </row>
    <row r="182" spans="2:11" ht="13.8" x14ac:dyDescent="0.25">
      <c r="B182" s="54"/>
      <c r="C182" s="54"/>
      <c r="D182" s="54"/>
      <c r="E182" s="54"/>
      <c r="F182" s="54"/>
      <c r="G182" s="54"/>
      <c r="H182" s="54"/>
      <c r="I182" s="54"/>
      <c r="J182" s="54"/>
      <c r="K182" s="54"/>
    </row>
    <row r="183" spans="2:11" ht="13.8" x14ac:dyDescent="0.25">
      <c r="B183" s="54"/>
      <c r="C183" s="54"/>
      <c r="D183" s="54"/>
      <c r="E183" s="54"/>
      <c r="F183" s="54"/>
      <c r="G183" s="54"/>
      <c r="H183" s="54"/>
      <c r="I183" s="54"/>
      <c r="J183" s="54"/>
      <c r="K183" s="54"/>
    </row>
    <row r="184" spans="2:11" ht="13.8" x14ac:dyDescent="0.25">
      <c r="B184" s="54"/>
      <c r="C184" s="54"/>
      <c r="D184" s="54"/>
      <c r="E184" s="54"/>
      <c r="F184" s="54"/>
      <c r="G184" s="54"/>
      <c r="H184" s="54"/>
      <c r="I184" s="54"/>
      <c r="J184" s="54"/>
      <c r="K184" s="54"/>
    </row>
    <row r="185" spans="2:11" ht="13.8" x14ac:dyDescent="0.25">
      <c r="B185" s="54"/>
      <c r="C185" s="54"/>
      <c r="D185" s="54"/>
      <c r="E185" s="54"/>
      <c r="F185" s="54"/>
      <c r="G185" s="54"/>
      <c r="H185" s="54"/>
      <c r="I185" s="54"/>
      <c r="J185" s="54"/>
      <c r="K185" s="54"/>
    </row>
    <row r="186" spans="2:11" ht="13.8" x14ac:dyDescent="0.25">
      <c r="B186" s="54"/>
      <c r="C186" s="54"/>
      <c r="D186" s="54"/>
      <c r="E186" s="54"/>
      <c r="F186" s="54"/>
      <c r="G186" s="54"/>
      <c r="H186" s="54"/>
      <c r="I186" s="54"/>
      <c r="J186" s="54"/>
      <c r="K186" s="54"/>
    </row>
    <row r="187" spans="2:11" ht="13.8" x14ac:dyDescent="0.25">
      <c r="B187" s="54"/>
      <c r="C187" s="54"/>
      <c r="D187" s="54"/>
      <c r="E187" s="54"/>
      <c r="F187" s="54"/>
      <c r="G187" s="54"/>
      <c r="H187" s="54"/>
      <c r="I187" s="54"/>
      <c r="J187" s="54"/>
      <c r="K187" s="54"/>
    </row>
    <row r="188" spans="2:11" ht="13.8" x14ac:dyDescent="0.25">
      <c r="B188" s="54"/>
      <c r="C188" s="54"/>
      <c r="D188" s="54"/>
      <c r="E188" s="54"/>
      <c r="F188" s="54"/>
      <c r="G188" s="54"/>
      <c r="H188" s="54"/>
      <c r="I188" s="54"/>
      <c r="J188" s="54"/>
      <c r="K188" s="54"/>
    </row>
    <row r="189" spans="2:11" ht="13.8" x14ac:dyDescent="0.25">
      <c r="B189" s="54"/>
      <c r="C189" s="54"/>
      <c r="D189" s="54"/>
      <c r="E189" s="54"/>
      <c r="F189" s="54"/>
      <c r="G189" s="54"/>
      <c r="H189" s="54"/>
      <c r="I189" s="54"/>
      <c r="J189" s="54"/>
      <c r="K189" s="54"/>
    </row>
    <row r="190" spans="2:11" ht="13.8" x14ac:dyDescent="0.25">
      <c r="B190" s="54"/>
      <c r="C190" s="54"/>
      <c r="D190" s="54"/>
      <c r="E190" s="54"/>
      <c r="F190" s="54"/>
      <c r="G190" s="54"/>
      <c r="H190" s="54"/>
      <c r="I190" s="54"/>
      <c r="J190" s="54"/>
      <c r="K190" s="54"/>
    </row>
    <row r="191" spans="2:11" ht="13.8" x14ac:dyDescent="0.25">
      <c r="B191" s="54"/>
      <c r="C191" s="54"/>
      <c r="D191" s="54"/>
      <c r="E191" s="54"/>
      <c r="F191" s="54"/>
      <c r="G191" s="54"/>
      <c r="H191" s="54"/>
      <c r="I191" s="54"/>
      <c r="J191" s="54"/>
      <c r="K191" s="54"/>
    </row>
    <row r="192" spans="2:11" ht="13.8" x14ac:dyDescent="0.25">
      <c r="B192" s="54"/>
      <c r="C192" s="54"/>
      <c r="D192" s="54"/>
      <c r="E192" s="54"/>
      <c r="F192" s="54"/>
      <c r="G192" s="54"/>
      <c r="H192" s="54"/>
      <c r="I192" s="54"/>
      <c r="J192" s="54"/>
      <c r="K192" s="54"/>
    </row>
    <row r="193" spans="2:11" ht="13.8" x14ac:dyDescent="0.25">
      <c r="B193" s="54"/>
      <c r="C193" s="54"/>
      <c r="D193" s="54"/>
      <c r="E193" s="54"/>
      <c r="F193" s="54"/>
      <c r="G193" s="54"/>
      <c r="H193" s="54"/>
      <c r="I193" s="54"/>
      <c r="J193" s="54"/>
      <c r="K193" s="54"/>
    </row>
    <row r="194" spans="2:11" ht="13.8" x14ac:dyDescent="0.25">
      <c r="B194" s="54"/>
      <c r="C194" s="54"/>
      <c r="D194" s="54"/>
      <c r="E194" s="54"/>
      <c r="F194" s="54"/>
      <c r="G194" s="54"/>
      <c r="H194" s="54"/>
      <c r="I194" s="54"/>
      <c r="J194" s="54"/>
      <c r="K194" s="54"/>
    </row>
    <row r="195" spans="2:11" ht="13.8" x14ac:dyDescent="0.25">
      <c r="B195" s="54"/>
      <c r="C195" s="54"/>
      <c r="D195" s="54"/>
      <c r="E195" s="54"/>
      <c r="F195" s="54"/>
      <c r="G195" s="54"/>
      <c r="H195" s="54"/>
      <c r="I195" s="54"/>
      <c r="J195" s="54"/>
      <c r="K195" s="54"/>
    </row>
    <row r="196" spans="2:11" ht="13.8" x14ac:dyDescent="0.25">
      <c r="B196" s="54"/>
      <c r="C196" s="54"/>
      <c r="D196" s="54"/>
      <c r="E196" s="54"/>
      <c r="F196" s="54"/>
      <c r="G196" s="54"/>
      <c r="H196" s="54"/>
      <c r="I196" s="54"/>
      <c r="J196" s="54"/>
      <c r="K196" s="54"/>
    </row>
    <row r="197" spans="2:11" ht="13.8" x14ac:dyDescent="0.25">
      <c r="B197" s="54"/>
      <c r="C197" s="54"/>
      <c r="D197" s="54"/>
      <c r="E197" s="54"/>
      <c r="F197" s="54"/>
      <c r="G197" s="54"/>
      <c r="H197" s="54"/>
      <c r="I197" s="54"/>
      <c r="J197" s="54"/>
      <c r="K197" s="54"/>
    </row>
    <row r="198" spans="2:11" ht="13.8" x14ac:dyDescent="0.25">
      <c r="B198" s="54"/>
      <c r="C198" s="54"/>
      <c r="D198" s="54"/>
      <c r="E198" s="54"/>
      <c r="F198" s="54"/>
      <c r="G198" s="54"/>
      <c r="H198" s="54"/>
      <c r="I198" s="54"/>
      <c r="J198" s="54"/>
      <c r="K198" s="54"/>
    </row>
    <row r="199" spans="2:11" ht="13.8" x14ac:dyDescent="0.25">
      <c r="B199" s="54"/>
      <c r="C199" s="54"/>
      <c r="D199" s="54"/>
      <c r="E199" s="54"/>
      <c r="F199" s="54"/>
      <c r="G199" s="54"/>
      <c r="H199" s="54"/>
      <c r="I199" s="54"/>
      <c r="J199" s="54"/>
      <c r="K199" s="54"/>
    </row>
    <row r="200" spans="2:11" ht="13.8" x14ac:dyDescent="0.25">
      <c r="B200" s="54"/>
      <c r="C200" s="54"/>
      <c r="D200" s="54"/>
      <c r="E200" s="54"/>
      <c r="F200" s="54"/>
      <c r="G200" s="54"/>
      <c r="H200" s="54"/>
      <c r="I200" s="54"/>
      <c r="J200" s="54"/>
      <c r="K200" s="54"/>
    </row>
    <row r="201" spans="2:11" ht="13.8" x14ac:dyDescent="0.25">
      <c r="B201" s="54"/>
      <c r="C201" s="54"/>
      <c r="D201" s="54"/>
      <c r="E201" s="54"/>
      <c r="F201" s="54"/>
      <c r="G201" s="54"/>
      <c r="H201" s="54"/>
      <c r="I201" s="54"/>
      <c r="J201" s="54"/>
      <c r="K201" s="54"/>
    </row>
    <row r="202" spans="2:11" ht="13.8" x14ac:dyDescent="0.25">
      <c r="B202" s="54"/>
      <c r="C202" s="54"/>
      <c r="D202" s="54"/>
      <c r="E202" s="54"/>
      <c r="F202" s="54"/>
      <c r="G202" s="54"/>
      <c r="H202" s="54"/>
      <c r="I202" s="54"/>
      <c r="J202" s="54"/>
      <c r="K202" s="54"/>
    </row>
    <row r="203" spans="2:11" ht="13.8" x14ac:dyDescent="0.25">
      <c r="B203" s="54"/>
      <c r="C203" s="54"/>
      <c r="D203" s="54"/>
      <c r="E203" s="54"/>
      <c r="F203" s="54"/>
      <c r="G203" s="54"/>
      <c r="H203" s="54"/>
      <c r="I203" s="54"/>
      <c r="J203" s="54"/>
      <c r="K203" s="54"/>
    </row>
    <row r="204" spans="2:11" ht="13.8" x14ac:dyDescent="0.25">
      <c r="B204" s="54"/>
      <c r="C204" s="54"/>
      <c r="D204" s="54"/>
      <c r="E204" s="54"/>
      <c r="F204" s="54"/>
      <c r="G204" s="54"/>
      <c r="H204" s="54"/>
      <c r="I204" s="54"/>
      <c r="J204" s="54"/>
      <c r="K204" s="54"/>
    </row>
    <row r="205" spans="2:11" ht="13.8" x14ac:dyDescent="0.25">
      <c r="B205" s="54"/>
      <c r="C205" s="54"/>
      <c r="D205" s="54"/>
      <c r="E205" s="54"/>
      <c r="F205" s="54"/>
      <c r="G205" s="54"/>
      <c r="H205" s="54"/>
      <c r="I205" s="54"/>
      <c r="J205" s="54"/>
      <c r="K205" s="54"/>
    </row>
    <row r="206" spans="2:11" ht="13.8" x14ac:dyDescent="0.25">
      <c r="B206" s="54"/>
      <c r="C206" s="54"/>
      <c r="D206" s="54"/>
      <c r="E206" s="54"/>
      <c r="F206" s="54"/>
      <c r="G206" s="54"/>
      <c r="H206" s="54"/>
      <c r="I206" s="54"/>
      <c r="J206" s="54"/>
      <c r="K206" s="54"/>
    </row>
    <row r="207" spans="2:11" ht="13.8" x14ac:dyDescent="0.25">
      <c r="B207" s="54"/>
      <c r="C207" s="54"/>
      <c r="D207" s="54"/>
      <c r="E207" s="54"/>
      <c r="F207" s="54"/>
      <c r="G207" s="54"/>
      <c r="H207" s="54"/>
      <c r="I207" s="54"/>
      <c r="J207" s="54"/>
      <c r="K207" s="54"/>
    </row>
    <row r="208" spans="2:11" ht="13.8" x14ac:dyDescent="0.25">
      <c r="B208" s="54"/>
      <c r="C208" s="54"/>
      <c r="D208" s="54"/>
      <c r="E208" s="54"/>
      <c r="F208" s="54"/>
      <c r="G208" s="54"/>
      <c r="H208" s="54"/>
      <c r="I208" s="54"/>
      <c r="J208" s="54"/>
      <c r="K208" s="54"/>
    </row>
    <row r="209" spans="2:11" ht="13.8" x14ac:dyDescent="0.25">
      <c r="B209" s="54"/>
      <c r="C209" s="54"/>
      <c r="D209" s="54"/>
      <c r="E209" s="54"/>
      <c r="F209" s="54"/>
      <c r="G209" s="54"/>
      <c r="H209" s="54"/>
      <c r="I209" s="54"/>
      <c r="J209" s="54"/>
      <c r="K209" s="54"/>
    </row>
    <row r="210" spans="2:11" ht="13.8" x14ac:dyDescent="0.25">
      <c r="B210" s="54"/>
      <c r="C210" s="54"/>
      <c r="D210" s="54"/>
      <c r="E210" s="54"/>
      <c r="F210" s="54"/>
      <c r="G210" s="54"/>
      <c r="H210" s="54"/>
      <c r="I210" s="54"/>
      <c r="J210" s="54"/>
      <c r="K210" s="54"/>
    </row>
    <row r="211" spans="2:11" ht="13.8" x14ac:dyDescent="0.25">
      <c r="B211" s="54"/>
      <c r="C211" s="54"/>
      <c r="D211" s="54"/>
      <c r="E211" s="54"/>
      <c r="F211" s="54"/>
      <c r="G211" s="54"/>
      <c r="H211" s="54"/>
      <c r="I211" s="54"/>
      <c r="J211" s="54"/>
      <c r="K211" s="54"/>
    </row>
    <row r="212" spans="2:11" ht="13.8" x14ac:dyDescent="0.25">
      <c r="B212" s="54"/>
      <c r="C212" s="54"/>
      <c r="D212" s="54"/>
      <c r="E212" s="54"/>
      <c r="F212" s="54"/>
      <c r="G212" s="54"/>
      <c r="H212" s="54"/>
      <c r="I212" s="54"/>
      <c r="J212" s="54"/>
      <c r="K212" s="54"/>
    </row>
    <row r="213" spans="2:11" ht="13.8" x14ac:dyDescent="0.25">
      <c r="B213" s="54"/>
      <c r="C213" s="54"/>
      <c r="D213" s="54"/>
      <c r="E213" s="54"/>
      <c r="F213" s="54"/>
      <c r="G213" s="54"/>
      <c r="H213" s="54"/>
      <c r="I213" s="54"/>
      <c r="J213" s="54"/>
      <c r="K213" s="54"/>
    </row>
    <row r="214" spans="2:11" ht="13.8" x14ac:dyDescent="0.25">
      <c r="B214" s="54"/>
      <c r="C214" s="54"/>
      <c r="D214" s="54"/>
      <c r="E214" s="54"/>
      <c r="F214" s="54"/>
      <c r="G214" s="54"/>
      <c r="H214" s="54"/>
      <c r="I214" s="54"/>
      <c r="J214" s="54"/>
      <c r="K214" s="54"/>
    </row>
    <row r="215" spans="2:11" ht="13.8" x14ac:dyDescent="0.25">
      <c r="B215" s="54"/>
      <c r="C215" s="54"/>
      <c r="D215" s="54"/>
      <c r="E215" s="54"/>
      <c r="F215" s="54"/>
      <c r="G215" s="54"/>
      <c r="H215" s="54"/>
      <c r="I215" s="54"/>
      <c r="J215" s="54"/>
      <c r="K215" s="54"/>
    </row>
    <row r="216" spans="2:11" ht="13.8" x14ac:dyDescent="0.25">
      <c r="B216" s="54"/>
      <c r="C216" s="54"/>
      <c r="D216" s="54"/>
      <c r="E216" s="54"/>
      <c r="F216" s="54"/>
      <c r="G216" s="54"/>
      <c r="H216" s="54"/>
      <c r="I216" s="54"/>
      <c r="J216" s="54"/>
      <c r="K216" s="54"/>
    </row>
    <row r="217" spans="2:11" ht="13.8" x14ac:dyDescent="0.25">
      <c r="B217" s="54"/>
      <c r="C217" s="54"/>
      <c r="D217" s="54"/>
      <c r="E217" s="54"/>
      <c r="F217" s="54"/>
      <c r="G217" s="54"/>
      <c r="H217" s="54"/>
      <c r="I217" s="54"/>
      <c r="J217" s="54"/>
      <c r="K217" s="54"/>
    </row>
    <row r="218" spans="2:11" ht="13.8" x14ac:dyDescent="0.25">
      <c r="B218" s="54"/>
      <c r="C218" s="54"/>
      <c r="D218" s="54"/>
      <c r="E218" s="54"/>
      <c r="F218" s="54"/>
      <c r="G218" s="54"/>
      <c r="H218" s="54"/>
      <c r="I218" s="54"/>
      <c r="J218" s="54"/>
      <c r="K218" s="54"/>
    </row>
    <row r="219" spans="2:11" ht="13.8" x14ac:dyDescent="0.25">
      <c r="B219" s="54"/>
      <c r="C219" s="54"/>
      <c r="D219" s="54"/>
      <c r="E219" s="54"/>
      <c r="F219" s="54"/>
      <c r="G219" s="54"/>
      <c r="H219" s="54"/>
      <c r="I219" s="54"/>
      <c r="J219" s="54"/>
      <c r="K219" s="54"/>
    </row>
    <row r="220" spans="2:11" ht="13.8" x14ac:dyDescent="0.25">
      <c r="B220" s="54"/>
      <c r="C220" s="54"/>
      <c r="D220" s="54"/>
      <c r="E220" s="54"/>
      <c r="F220" s="54"/>
      <c r="G220" s="54"/>
      <c r="H220" s="54"/>
      <c r="I220" s="54"/>
      <c r="J220" s="54"/>
      <c r="K220" s="54"/>
    </row>
    <row r="221" spans="2:11" ht="13.8" x14ac:dyDescent="0.25">
      <c r="B221" s="54"/>
      <c r="C221" s="54"/>
      <c r="D221" s="54"/>
      <c r="E221" s="54"/>
      <c r="F221" s="54"/>
      <c r="G221" s="54"/>
      <c r="H221" s="54"/>
      <c r="I221" s="54"/>
      <c r="J221" s="54"/>
      <c r="K221" s="54"/>
    </row>
    <row r="222" spans="2:11" ht="13.8" x14ac:dyDescent="0.25">
      <c r="B222" s="54"/>
      <c r="C222" s="54"/>
      <c r="D222" s="54"/>
      <c r="E222" s="54"/>
      <c r="F222" s="54"/>
      <c r="G222" s="54"/>
      <c r="H222" s="54"/>
      <c r="I222" s="54"/>
      <c r="J222" s="54"/>
      <c r="K222" s="54"/>
    </row>
    <row r="223" spans="2:11" ht="13.8" x14ac:dyDescent="0.25">
      <c r="B223" s="54"/>
      <c r="C223" s="54"/>
      <c r="D223" s="54"/>
      <c r="E223" s="54"/>
      <c r="F223" s="54"/>
      <c r="G223" s="54"/>
      <c r="H223" s="54"/>
      <c r="I223" s="54"/>
      <c r="J223" s="54"/>
      <c r="K223" s="54"/>
    </row>
    <row r="224" spans="2:11" ht="13.8" x14ac:dyDescent="0.25">
      <c r="B224" s="54"/>
      <c r="C224" s="54"/>
      <c r="D224" s="54"/>
      <c r="E224" s="54"/>
      <c r="F224" s="54"/>
      <c r="G224" s="54"/>
      <c r="H224" s="54"/>
      <c r="I224" s="54"/>
      <c r="J224" s="54"/>
      <c r="K224" s="54"/>
    </row>
    <row r="225" spans="2:11" ht="13.8" x14ac:dyDescent="0.25">
      <c r="B225" s="54"/>
      <c r="C225" s="54"/>
      <c r="D225" s="54"/>
      <c r="E225" s="54"/>
      <c r="F225" s="54"/>
      <c r="G225" s="54"/>
      <c r="H225" s="54"/>
      <c r="I225" s="54"/>
      <c r="J225" s="54"/>
      <c r="K225" s="54"/>
    </row>
    <row r="226" spans="2:11" ht="13.8" x14ac:dyDescent="0.25">
      <c r="B226" s="54"/>
      <c r="C226" s="54"/>
      <c r="D226" s="54"/>
      <c r="E226" s="54"/>
      <c r="F226" s="54"/>
      <c r="G226" s="54"/>
      <c r="H226" s="54"/>
      <c r="I226" s="54"/>
      <c r="J226" s="54"/>
      <c r="K226" s="54"/>
    </row>
    <row r="227" spans="2:11" ht="13.8" x14ac:dyDescent="0.25">
      <c r="B227" s="54"/>
      <c r="C227" s="54"/>
      <c r="D227" s="54"/>
      <c r="E227" s="54"/>
      <c r="F227" s="54"/>
      <c r="G227" s="54"/>
      <c r="H227" s="54"/>
      <c r="I227" s="54"/>
      <c r="J227" s="54"/>
      <c r="K227" s="54"/>
    </row>
    <row r="228" spans="2:11" ht="13.8" x14ac:dyDescent="0.25">
      <c r="B228" s="54"/>
      <c r="C228" s="54"/>
      <c r="D228" s="54"/>
      <c r="E228" s="54"/>
      <c r="F228" s="54"/>
      <c r="G228" s="54"/>
      <c r="H228" s="54"/>
      <c r="I228" s="54"/>
      <c r="J228" s="54"/>
      <c r="K228" s="54"/>
    </row>
    <row r="229" spans="2:11" ht="13.8" x14ac:dyDescent="0.25">
      <c r="B229" s="54"/>
      <c r="C229" s="54"/>
      <c r="D229" s="54"/>
      <c r="E229" s="54"/>
      <c r="F229" s="54"/>
      <c r="G229" s="54"/>
      <c r="H229" s="54"/>
      <c r="I229" s="54"/>
      <c r="J229" s="54"/>
      <c r="K229" s="54"/>
    </row>
    <row r="230" spans="2:11" ht="13.8" x14ac:dyDescent="0.25">
      <c r="B230" s="54"/>
      <c r="C230" s="54"/>
      <c r="D230" s="54"/>
      <c r="E230" s="54"/>
      <c r="F230" s="54"/>
      <c r="G230" s="54"/>
      <c r="H230" s="54"/>
      <c r="I230" s="54"/>
      <c r="J230" s="54"/>
      <c r="K230" s="54"/>
    </row>
    <row r="231" spans="2:11" ht="13.8" x14ac:dyDescent="0.25">
      <c r="B231" s="54"/>
      <c r="C231" s="54"/>
      <c r="D231" s="54"/>
      <c r="E231" s="54"/>
      <c r="F231" s="54"/>
      <c r="G231" s="54"/>
      <c r="H231" s="54"/>
      <c r="I231" s="54"/>
      <c r="J231" s="54"/>
      <c r="K231" s="54"/>
    </row>
    <row r="232" spans="2:11" ht="13.8" x14ac:dyDescent="0.25">
      <c r="B232" s="54"/>
      <c r="C232" s="54"/>
      <c r="D232" s="54"/>
      <c r="E232" s="54"/>
      <c r="F232" s="54"/>
      <c r="G232" s="54"/>
      <c r="H232" s="54"/>
      <c r="I232" s="54"/>
      <c r="J232" s="54"/>
      <c r="K232" s="54"/>
    </row>
    <row r="233" spans="2:11" ht="13.8" x14ac:dyDescent="0.25">
      <c r="B233" s="54"/>
      <c r="C233" s="54"/>
      <c r="D233" s="54"/>
      <c r="E233" s="54"/>
      <c r="F233" s="54"/>
      <c r="G233" s="54"/>
      <c r="H233" s="54"/>
      <c r="I233" s="54"/>
      <c r="J233" s="54"/>
      <c r="K233" s="54"/>
    </row>
    <row r="234" spans="2:11" ht="13.8" x14ac:dyDescent="0.25">
      <c r="B234" s="54"/>
      <c r="C234" s="54"/>
      <c r="D234" s="54"/>
      <c r="E234" s="54"/>
      <c r="F234" s="54"/>
      <c r="G234" s="54"/>
      <c r="H234" s="54"/>
      <c r="I234" s="54"/>
      <c r="J234" s="54"/>
      <c r="K234" s="54"/>
    </row>
    <row r="235" spans="2:11" ht="13.8" x14ac:dyDescent="0.25">
      <c r="B235" s="54"/>
      <c r="C235" s="54"/>
      <c r="D235" s="54"/>
      <c r="E235" s="54"/>
      <c r="F235" s="54"/>
      <c r="G235" s="54"/>
      <c r="H235" s="54"/>
      <c r="I235" s="54"/>
      <c r="J235" s="54"/>
      <c r="K235" s="54"/>
    </row>
    <row r="236" spans="2:11" ht="13.8" x14ac:dyDescent="0.25">
      <c r="B236" s="54"/>
      <c r="C236" s="54"/>
      <c r="D236" s="54"/>
      <c r="E236" s="54"/>
      <c r="F236" s="54"/>
      <c r="G236" s="54"/>
      <c r="H236" s="54"/>
      <c r="I236" s="54"/>
      <c r="J236" s="54"/>
      <c r="K236" s="54"/>
    </row>
    <row r="237" spans="2:11" ht="13.8" x14ac:dyDescent="0.25">
      <c r="B237" s="54"/>
      <c r="C237" s="54"/>
      <c r="D237" s="54"/>
      <c r="E237" s="54"/>
      <c r="F237" s="54"/>
      <c r="G237" s="54"/>
      <c r="H237" s="54"/>
      <c r="I237" s="54"/>
      <c r="J237" s="54"/>
      <c r="K237" s="54"/>
    </row>
    <row r="238" spans="2:11" ht="13.8" x14ac:dyDescent="0.25">
      <c r="B238" s="54"/>
      <c r="C238" s="54"/>
      <c r="D238" s="54"/>
      <c r="E238" s="54"/>
      <c r="F238" s="54"/>
      <c r="G238" s="54"/>
      <c r="H238" s="54"/>
      <c r="I238" s="54"/>
      <c r="J238" s="54"/>
      <c r="K238" s="54"/>
    </row>
    <row r="239" spans="2:11" ht="13.8" x14ac:dyDescent="0.25">
      <c r="B239" s="54"/>
      <c r="C239" s="54"/>
      <c r="D239" s="54"/>
      <c r="E239" s="54"/>
      <c r="F239" s="54"/>
      <c r="G239" s="54"/>
      <c r="H239" s="54"/>
      <c r="I239" s="54"/>
      <c r="J239" s="54"/>
      <c r="K239" s="54"/>
    </row>
    <row r="240" spans="2:11" ht="13.8" x14ac:dyDescent="0.25">
      <c r="B240" s="54"/>
      <c r="C240" s="54"/>
      <c r="D240" s="54"/>
      <c r="E240" s="54"/>
      <c r="F240" s="54"/>
      <c r="G240" s="54"/>
      <c r="H240" s="54"/>
      <c r="I240" s="54"/>
      <c r="J240" s="54"/>
      <c r="K240" s="54"/>
    </row>
    <row r="241" spans="2:11" ht="13.8" x14ac:dyDescent="0.25">
      <c r="B241" s="54"/>
      <c r="C241" s="54"/>
      <c r="D241" s="54"/>
      <c r="E241" s="54"/>
      <c r="F241" s="54"/>
      <c r="G241" s="54"/>
      <c r="H241" s="54"/>
      <c r="I241" s="54"/>
      <c r="J241" s="54"/>
      <c r="K241" s="54"/>
    </row>
    <row r="242" spans="2:11" ht="13.8" x14ac:dyDescent="0.25">
      <c r="B242" s="54"/>
      <c r="C242" s="54"/>
      <c r="D242" s="54"/>
      <c r="E242" s="54"/>
      <c r="F242" s="54"/>
      <c r="G242" s="54"/>
      <c r="H242" s="54"/>
      <c r="I242" s="54"/>
      <c r="J242" s="54"/>
      <c r="K242" s="54"/>
    </row>
    <row r="243" spans="2:11" ht="13.8" x14ac:dyDescent="0.25">
      <c r="B243" s="54"/>
      <c r="C243" s="54"/>
      <c r="D243" s="54"/>
      <c r="E243" s="54"/>
      <c r="F243" s="54"/>
      <c r="G243" s="54"/>
      <c r="H243" s="54"/>
      <c r="I243" s="54"/>
      <c r="J243" s="54"/>
      <c r="K243" s="54"/>
    </row>
    <row r="244" spans="2:11" ht="13.8" x14ac:dyDescent="0.25">
      <c r="B244" s="54"/>
      <c r="C244" s="54"/>
      <c r="D244" s="54"/>
      <c r="E244" s="54"/>
      <c r="F244" s="54"/>
      <c r="G244" s="54"/>
      <c r="H244" s="54"/>
      <c r="I244" s="54"/>
      <c r="J244" s="54"/>
      <c r="K244" s="54"/>
    </row>
    <row r="245" spans="2:11" ht="13.8" x14ac:dyDescent="0.25">
      <c r="B245" s="54"/>
      <c r="C245" s="54"/>
      <c r="D245" s="54"/>
      <c r="E245" s="54"/>
      <c r="F245" s="54"/>
      <c r="G245" s="54"/>
      <c r="H245" s="54"/>
      <c r="I245" s="54"/>
      <c r="J245" s="54"/>
      <c r="K245" s="54"/>
    </row>
    <row r="246" spans="2:11" ht="13.8" x14ac:dyDescent="0.25">
      <c r="B246" s="54"/>
      <c r="C246" s="54"/>
      <c r="D246" s="54"/>
      <c r="E246" s="54"/>
      <c r="F246" s="54"/>
      <c r="G246" s="54"/>
      <c r="H246" s="54"/>
      <c r="I246" s="54"/>
      <c r="J246" s="54"/>
      <c r="K246" s="54"/>
    </row>
    <row r="247" spans="2:11" ht="13.8" x14ac:dyDescent="0.25">
      <c r="B247" s="54"/>
      <c r="C247" s="54"/>
      <c r="D247" s="54"/>
      <c r="E247" s="54"/>
      <c r="F247" s="54"/>
      <c r="G247" s="54"/>
      <c r="H247" s="54"/>
      <c r="I247" s="54"/>
      <c r="J247" s="54"/>
      <c r="K247" s="54"/>
    </row>
    <row r="248" spans="2:11" ht="13.8" x14ac:dyDescent="0.25">
      <c r="B248" s="54"/>
      <c r="C248" s="54"/>
      <c r="D248" s="54"/>
      <c r="E248" s="54"/>
      <c r="F248" s="54"/>
      <c r="G248" s="54"/>
      <c r="H248" s="54"/>
      <c r="I248" s="54"/>
      <c r="J248" s="54"/>
      <c r="K248" s="54"/>
    </row>
    <row r="249" spans="2:11" ht="13.8" x14ac:dyDescent="0.25">
      <c r="B249" s="54"/>
      <c r="C249" s="54"/>
      <c r="D249" s="54"/>
      <c r="E249" s="54"/>
      <c r="F249" s="54"/>
      <c r="G249" s="54"/>
      <c r="H249" s="54"/>
      <c r="I249" s="54"/>
      <c r="J249" s="54"/>
      <c r="K249" s="54"/>
    </row>
    <row r="250" spans="2:11" ht="13.8" x14ac:dyDescent="0.25">
      <c r="B250" s="54"/>
      <c r="C250" s="54"/>
      <c r="D250" s="54"/>
      <c r="E250" s="54"/>
      <c r="F250" s="54"/>
      <c r="G250" s="54"/>
      <c r="H250" s="54"/>
      <c r="I250" s="54"/>
      <c r="J250" s="54"/>
      <c r="K250" s="54"/>
    </row>
    <row r="251" spans="2:11" ht="13.8" x14ac:dyDescent="0.25">
      <c r="B251" s="54"/>
      <c r="C251" s="54"/>
      <c r="D251" s="54"/>
      <c r="E251" s="54"/>
      <c r="F251" s="54"/>
      <c r="G251" s="54"/>
      <c r="H251" s="54"/>
      <c r="I251" s="54"/>
      <c r="J251" s="54"/>
      <c r="K251" s="54"/>
    </row>
    <row r="252" spans="2:11" ht="13.8" x14ac:dyDescent="0.25">
      <c r="B252" s="54"/>
      <c r="C252" s="54"/>
      <c r="D252" s="54"/>
      <c r="E252" s="54"/>
      <c r="F252" s="54"/>
      <c r="G252" s="54"/>
      <c r="H252" s="54"/>
      <c r="I252" s="54"/>
      <c r="J252" s="54"/>
      <c r="K252" s="54"/>
    </row>
    <row r="253" spans="2:11" ht="13.8" x14ac:dyDescent="0.25">
      <c r="B253" s="54"/>
      <c r="C253" s="54"/>
      <c r="D253" s="54"/>
      <c r="E253" s="54"/>
      <c r="F253" s="54"/>
      <c r="G253" s="54"/>
      <c r="H253" s="54"/>
      <c r="I253" s="54"/>
      <c r="J253" s="54"/>
      <c r="K253" s="54"/>
    </row>
    <row r="254" spans="2:11" ht="13.8" x14ac:dyDescent="0.25">
      <c r="B254" s="54"/>
      <c r="C254" s="54"/>
      <c r="D254" s="54"/>
      <c r="E254" s="54"/>
      <c r="F254" s="54"/>
      <c r="G254" s="54"/>
      <c r="H254" s="54"/>
      <c r="I254" s="54"/>
      <c r="J254" s="54"/>
      <c r="K254" s="54"/>
    </row>
    <row r="255" spans="2:11" ht="13.8" x14ac:dyDescent="0.25">
      <c r="B255" s="54"/>
      <c r="C255" s="54"/>
      <c r="D255" s="54"/>
      <c r="E255" s="54"/>
      <c r="F255" s="54"/>
      <c r="G255" s="54"/>
      <c r="H255" s="54"/>
      <c r="I255" s="54"/>
      <c r="J255" s="54"/>
      <c r="K255" s="54"/>
    </row>
    <row r="256" spans="2:11" ht="13.8" x14ac:dyDescent="0.25">
      <c r="B256" s="54"/>
      <c r="C256" s="54"/>
      <c r="D256" s="54"/>
      <c r="E256" s="54"/>
      <c r="F256" s="54"/>
      <c r="G256" s="54"/>
      <c r="H256" s="54"/>
      <c r="I256" s="54"/>
      <c r="J256" s="54"/>
      <c r="K256" s="54"/>
    </row>
    <row r="257" spans="2:11" ht="13.8" x14ac:dyDescent="0.25">
      <c r="B257" s="54"/>
      <c r="C257" s="54"/>
      <c r="D257" s="54"/>
      <c r="E257" s="54"/>
      <c r="F257" s="54"/>
      <c r="G257" s="54"/>
      <c r="H257" s="54"/>
      <c r="I257" s="54"/>
      <c r="J257" s="54"/>
      <c r="K257" s="54"/>
    </row>
    <row r="258" spans="2:11" ht="13.8" x14ac:dyDescent="0.25">
      <c r="B258" s="54"/>
      <c r="C258" s="54"/>
      <c r="D258" s="54"/>
      <c r="E258" s="54"/>
      <c r="F258" s="54"/>
      <c r="G258" s="54"/>
      <c r="H258" s="54"/>
      <c r="I258" s="54"/>
      <c r="J258" s="54"/>
      <c r="K258" s="54"/>
    </row>
    <row r="259" spans="2:11" ht="13.8" x14ac:dyDescent="0.25">
      <c r="B259" s="54"/>
      <c r="C259" s="54"/>
      <c r="D259" s="54"/>
      <c r="E259" s="54"/>
      <c r="F259" s="54"/>
      <c r="G259" s="54"/>
      <c r="H259" s="54"/>
      <c r="I259" s="54"/>
      <c r="J259" s="54"/>
      <c r="K259" s="54"/>
    </row>
    <row r="260" spans="2:11" ht="13.8" x14ac:dyDescent="0.25">
      <c r="B260" s="54"/>
      <c r="C260" s="54"/>
      <c r="D260" s="54"/>
      <c r="E260" s="54"/>
      <c r="F260" s="54"/>
      <c r="G260" s="54"/>
      <c r="H260" s="54"/>
      <c r="I260" s="54"/>
      <c r="J260" s="54"/>
      <c r="K260" s="54"/>
    </row>
    <row r="261" spans="2:11" ht="13.8" x14ac:dyDescent="0.25">
      <c r="B261" s="54"/>
      <c r="C261" s="54"/>
      <c r="D261" s="54"/>
      <c r="E261" s="54"/>
      <c r="F261" s="54"/>
      <c r="G261" s="54"/>
      <c r="H261" s="54"/>
      <c r="I261" s="54"/>
      <c r="J261" s="54"/>
      <c r="K261" s="54"/>
    </row>
    <row r="262" spans="2:11" ht="13.8" x14ac:dyDescent="0.25">
      <c r="B262" s="54"/>
      <c r="C262" s="54"/>
      <c r="D262" s="54"/>
      <c r="E262" s="54"/>
      <c r="F262" s="54"/>
      <c r="G262" s="54"/>
      <c r="H262" s="54"/>
      <c r="I262" s="54"/>
      <c r="J262" s="54"/>
      <c r="K262" s="54"/>
    </row>
    <row r="263" spans="2:11" ht="13.8" x14ac:dyDescent="0.25">
      <c r="B263" s="54"/>
      <c r="C263" s="54"/>
      <c r="D263" s="54"/>
      <c r="E263" s="54"/>
      <c r="F263" s="54"/>
      <c r="G263" s="54"/>
      <c r="H263" s="54"/>
      <c r="I263" s="54"/>
      <c r="J263" s="54"/>
      <c r="K263" s="54"/>
    </row>
    <row r="264" spans="2:11" ht="13.8" x14ac:dyDescent="0.25">
      <c r="B264" s="54"/>
      <c r="C264" s="54"/>
      <c r="D264" s="54"/>
      <c r="E264" s="54"/>
      <c r="F264" s="54"/>
      <c r="G264" s="54"/>
      <c r="H264" s="54"/>
      <c r="I264" s="54"/>
      <c r="J264" s="54"/>
      <c r="K264" s="54"/>
    </row>
    <row r="265" spans="2:11" ht="13.8" x14ac:dyDescent="0.25">
      <c r="B265" s="54"/>
      <c r="C265" s="54"/>
      <c r="D265" s="54"/>
      <c r="E265" s="54"/>
      <c r="F265" s="54"/>
      <c r="G265" s="54"/>
      <c r="H265" s="54"/>
      <c r="I265" s="54"/>
      <c r="J265" s="54"/>
      <c r="K265" s="54"/>
    </row>
    <row r="266" spans="2:11" ht="13.8" x14ac:dyDescent="0.25">
      <c r="B266" s="54"/>
      <c r="C266" s="54"/>
      <c r="D266" s="54"/>
      <c r="E266" s="54"/>
      <c r="F266" s="54"/>
      <c r="G266" s="54"/>
      <c r="H266" s="54"/>
      <c r="I266" s="54"/>
      <c r="J266" s="54"/>
      <c r="K266" s="54"/>
    </row>
    <row r="267" spans="2:11" ht="13.8" x14ac:dyDescent="0.25">
      <c r="B267" s="54"/>
      <c r="C267" s="54"/>
      <c r="D267" s="54"/>
      <c r="E267" s="54"/>
      <c r="F267" s="54"/>
      <c r="G267" s="54"/>
      <c r="H267" s="54"/>
      <c r="I267" s="54"/>
      <c r="J267" s="54"/>
      <c r="K267" s="54"/>
    </row>
    <row r="268" spans="2:11" ht="13.8" x14ac:dyDescent="0.25">
      <c r="B268" s="54"/>
      <c r="C268" s="54"/>
      <c r="D268" s="54"/>
      <c r="E268" s="54"/>
      <c r="F268" s="54"/>
      <c r="G268" s="54"/>
      <c r="H268" s="54"/>
      <c r="I268" s="54"/>
      <c r="J268" s="54"/>
      <c r="K268" s="54"/>
    </row>
    <row r="269" spans="2:11" ht="13.8" x14ac:dyDescent="0.25">
      <c r="B269" s="54"/>
      <c r="C269" s="54"/>
      <c r="D269" s="54"/>
      <c r="E269" s="54"/>
      <c r="F269" s="54"/>
      <c r="G269" s="54"/>
      <c r="H269" s="54"/>
      <c r="I269" s="54"/>
      <c r="J269" s="54"/>
      <c r="K269" s="54"/>
    </row>
    <row r="270" spans="2:11" ht="13.8" x14ac:dyDescent="0.25">
      <c r="B270" s="54"/>
      <c r="C270" s="54"/>
      <c r="D270" s="54"/>
      <c r="E270" s="54"/>
      <c r="F270" s="54"/>
      <c r="G270" s="54"/>
      <c r="H270" s="54"/>
      <c r="I270" s="54"/>
      <c r="J270" s="54"/>
      <c r="K270" s="54"/>
    </row>
    <row r="271" spans="2:11" ht="13.8" x14ac:dyDescent="0.25">
      <c r="B271" s="54"/>
      <c r="C271" s="54"/>
      <c r="D271" s="54"/>
      <c r="E271" s="54"/>
      <c r="F271" s="54"/>
      <c r="G271" s="54"/>
      <c r="H271" s="54"/>
      <c r="I271" s="54"/>
      <c r="J271" s="54"/>
      <c r="K271" s="54"/>
    </row>
    <row r="272" spans="2:11" ht="13.8" x14ac:dyDescent="0.25">
      <c r="B272" s="54"/>
      <c r="C272" s="54"/>
      <c r="D272" s="54"/>
      <c r="E272" s="54"/>
      <c r="F272" s="54"/>
      <c r="G272" s="54"/>
      <c r="H272" s="54"/>
      <c r="I272" s="54"/>
      <c r="J272" s="54"/>
      <c r="K272" s="54"/>
    </row>
    <row r="273" spans="2:11" ht="13.8" x14ac:dyDescent="0.25">
      <c r="B273" s="54"/>
      <c r="C273" s="54"/>
      <c r="D273" s="54"/>
      <c r="E273" s="54"/>
      <c r="F273" s="54"/>
      <c r="G273" s="54"/>
      <c r="H273" s="54"/>
      <c r="I273" s="54"/>
      <c r="J273" s="54"/>
      <c r="K273" s="54"/>
    </row>
    <row r="274" spans="2:11" ht="13.8" x14ac:dyDescent="0.25">
      <c r="B274" s="54"/>
      <c r="C274" s="54"/>
      <c r="D274" s="54"/>
      <c r="E274" s="54"/>
      <c r="F274" s="54"/>
      <c r="G274" s="54"/>
      <c r="H274" s="54"/>
      <c r="I274" s="54"/>
      <c r="J274" s="54"/>
      <c r="K274" s="54"/>
    </row>
    <row r="275" spans="2:11" ht="13.8" x14ac:dyDescent="0.25">
      <c r="B275" s="54"/>
      <c r="C275" s="54"/>
      <c r="D275" s="54"/>
      <c r="E275" s="54"/>
      <c r="F275" s="54"/>
      <c r="G275" s="54"/>
      <c r="H275" s="54"/>
      <c r="I275" s="54"/>
      <c r="J275" s="54"/>
      <c r="K275" s="54"/>
    </row>
    <row r="276" spans="2:11" ht="13.8" x14ac:dyDescent="0.25">
      <c r="B276" s="54"/>
      <c r="C276" s="54"/>
      <c r="D276" s="54"/>
      <c r="E276" s="54"/>
      <c r="F276" s="54"/>
      <c r="G276" s="54"/>
      <c r="H276" s="54"/>
      <c r="I276" s="54"/>
      <c r="J276" s="54"/>
      <c r="K276" s="54"/>
    </row>
    <row r="277" spans="2:11" ht="13.8" x14ac:dyDescent="0.25">
      <c r="B277" s="54"/>
      <c r="C277" s="54"/>
      <c r="D277" s="54"/>
      <c r="E277" s="54"/>
      <c r="F277" s="54"/>
      <c r="G277" s="54"/>
      <c r="H277" s="54"/>
      <c r="I277" s="54"/>
      <c r="J277" s="54"/>
      <c r="K277" s="54"/>
    </row>
    <row r="278" spans="2:11" ht="13.8" x14ac:dyDescent="0.25">
      <c r="B278" s="54"/>
      <c r="C278" s="54"/>
      <c r="D278" s="54"/>
      <c r="E278" s="54"/>
      <c r="F278" s="54"/>
      <c r="G278" s="54"/>
      <c r="H278" s="54"/>
      <c r="I278" s="54"/>
      <c r="J278" s="54"/>
      <c r="K278" s="54"/>
    </row>
    <row r="279" spans="2:11" ht="13.8" x14ac:dyDescent="0.25">
      <c r="B279" s="54"/>
      <c r="C279" s="54"/>
      <c r="D279" s="54"/>
      <c r="E279" s="54"/>
      <c r="F279" s="54"/>
      <c r="G279" s="54"/>
      <c r="H279" s="54"/>
      <c r="I279" s="54"/>
      <c r="J279" s="54"/>
      <c r="K279" s="54"/>
    </row>
    <row r="280" spans="2:11" ht="13.8" x14ac:dyDescent="0.25">
      <c r="B280" s="54"/>
      <c r="C280" s="54"/>
      <c r="D280" s="54"/>
      <c r="E280" s="54"/>
      <c r="F280" s="54"/>
      <c r="G280" s="54"/>
      <c r="H280" s="54"/>
      <c r="I280" s="54"/>
      <c r="J280" s="54"/>
      <c r="K280" s="54"/>
    </row>
    <row r="281" spans="2:11" ht="13.8" x14ac:dyDescent="0.25">
      <c r="B281" s="54"/>
      <c r="C281" s="54"/>
      <c r="D281" s="54"/>
      <c r="E281" s="54"/>
      <c r="F281" s="54"/>
      <c r="G281" s="54"/>
      <c r="H281" s="54"/>
      <c r="I281" s="54"/>
      <c r="J281" s="54"/>
      <c r="K281" s="54"/>
    </row>
    <row r="282" spans="2:11" ht="13.8" x14ac:dyDescent="0.25">
      <c r="B282" s="54"/>
      <c r="C282" s="54"/>
      <c r="D282" s="54"/>
      <c r="E282" s="54"/>
      <c r="F282" s="54"/>
      <c r="G282" s="54"/>
      <c r="H282" s="54"/>
      <c r="I282" s="54"/>
      <c r="J282" s="54"/>
      <c r="K282" s="54"/>
    </row>
    <row r="283" spans="2:11" ht="13.8" x14ac:dyDescent="0.25">
      <c r="B283" s="54"/>
      <c r="C283" s="54"/>
      <c r="D283" s="54"/>
      <c r="E283" s="54"/>
      <c r="F283" s="54"/>
      <c r="G283" s="54"/>
      <c r="H283" s="54"/>
      <c r="I283" s="54"/>
      <c r="J283" s="54"/>
      <c r="K283" s="54"/>
    </row>
    <row r="284" spans="2:11" ht="13.8" x14ac:dyDescent="0.25">
      <c r="B284" s="54"/>
      <c r="C284" s="54"/>
      <c r="D284" s="54"/>
      <c r="E284" s="54"/>
      <c r="F284" s="54"/>
      <c r="G284" s="54"/>
      <c r="H284" s="54"/>
      <c r="I284" s="54"/>
      <c r="J284" s="54"/>
      <c r="K284" s="54"/>
    </row>
    <row r="285" spans="2:11" ht="13.8" x14ac:dyDescent="0.25">
      <c r="B285" s="54"/>
      <c r="C285" s="54"/>
      <c r="D285" s="54"/>
      <c r="E285" s="54"/>
      <c r="F285" s="54"/>
      <c r="G285" s="54"/>
      <c r="H285" s="54"/>
      <c r="I285" s="54"/>
      <c r="J285" s="54"/>
      <c r="K285" s="54"/>
    </row>
    <row r="286" spans="2:11" ht="13.8" x14ac:dyDescent="0.25">
      <c r="B286" s="54"/>
      <c r="C286" s="54"/>
      <c r="D286" s="54"/>
      <c r="E286" s="54"/>
      <c r="F286" s="54"/>
      <c r="G286" s="54"/>
      <c r="H286" s="54"/>
      <c r="I286" s="54"/>
      <c r="J286" s="54"/>
      <c r="K286" s="54"/>
    </row>
    <row r="287" spans="2:11" ht="13.8" x14ac:dyDescent="0.25">
      <c r="B287" s="54"/>
      <c r="C287" s="54"/>
      <c r="D287" s="54"/>
      <c r="E287" s="54"/>
      <c r="F287" s="54"/>
      <c r="G287" s="54"/>
      <c r="H287" s="54"/>
      <c r="I287" s="54"/>
      <c r="J287" s="54"/>
      <c r="K287" s="54"/>
    </row>
    <row r="288" spans="2:11" ht="13.8" x14ac:dyDescent="0.25">
      <c r="B288" s="54"/>
      <c r="C288" s="54"/>
      <c r="D288" s="54"/>
      <c r="E288" s="54"/>
      <c r="F288" s="54"/>
      <c r="G288" s="54"/>
      <c r="H288" s="54"/>
      <c r="I288" s="54"/>
      <c r="J288" s="54"/>
      <c r="K288" s="54"/>
    </row>
    <row r="289" spans="2:11" ht="13.8" x14ac:dyDescent="0.25">
      <c r="B289" s="54"/>
      <c r="C289" s="54"/>
      <c r="D289" s="54"/>
      <c r="E289" s="54"/>
      <c r="F289" s="54"/>
      <c r="G289" s="54"/>
      <c r="H289" s="54"/>
      <c r="I289" s="54"/>
      <c r="J289" s="54"/>
      <c r="K289" s="54"/>
    </row>
    <row r="290" spans="2:11" ht="13.8" x14ac:dyDescent="0.25">
      <c r="B290" s="54"/>
      <c r="C290" s="54"/>
      <c r="D290" s="54"/>
      <c r="E290" s="54"/>
      <c r="F290" s="54"/>
      <c r="G290" s="54"/>
      <c r="H290" s="54"/>
      <c r="I290" s="54"/>
      <c r="J290" s="54"/>
      <c r="K290" s="54"/>
    </row>
    <row r="291" spans="2:11" ht="13.8" x14ac:dyDescent="0.25">
      <c r="B291" s="54"/>
      <c r="C291" s="54"/>
      <c r="D291" s="54"/>
      <c r="E291" s="54"/>
      <c r="F291" s="54"/>
      <c r="G291" s="54"/>
      <c r="H291" s="54"/>
      <c r="I291" s="54"/>
      <c r="J291" s="54"/>
      <c r="K291" s="54"/>
    </row>
    <row r="292" spans="2:11" ht="13.8" x14ac:dyDescent="0.25">
      <c r="B292" s="54"/>
      <c r="C292" s="54"/>
      <c r="D292" s="54"/>
      <c r="E292" s="54"/>
      <c r="F292" s="54"/>
      <c r="G292" s="54"/>
      <c r="H292" s="54"/>
      <c r="I292" s="54"/>
      <c r="J292" s="54"/>
      <c r="K292" s="54"/>
    </row>
    <row r="293" spans="2:11" ht="13.8" x14ac:dyDescent="0.25">
      <c r="B293" s="54"/>
      <c r="C293" s="54"/>
      <c r="D293" s="54"/>
      <c r="E293" s="54"/>
      <c r="F293" s="54"/>
      <c r="G293" s="54"/>
      <c r="H293" s="54"/>
      <c r="I293" s="54"/>
      <c r="J293" s="54"/>
      <c r="K293" s="54"/>
    </row>
    <row r="294" spans="2:11" ht="13.8" x14ac:dyDescent="0.25">
      <c r="B294" s="54"/>
      <c r="C294" s="54"/>
      <c r="D294" s="54"/>
      <c r="E294" s="54"/>
      <c r="F294" s="54"/>
      <c r="G294" s="54"/>
      <c r="H294" s="54"/>
      <c r="I294" s="54"/>
      <c r="J294" s="54"/>
      <c r="K294" s="54"/>
    </row>
    <row r="295" spans="2:11" ht="13.8" x14ac:dyDescent="0.25">
      <c r="B295" s="54"/>
      <c r="C295" s="54"/>
      <c r="D295" s="54"/>
      <c r="E295" s="54"/>
      <c r="F295" s="54"/>
      <c r="G295" s="54"/>
      <c r="H295" s="54"/>
      <c r="I295" s="54"/>
      <c r="J295" s="54"/>
      <c r="K295" s="54"/>
    </row>
    <row r="296" spans="2:11" ht="13.8" x14ac:dyDescent="0.25">
      <c r="B296" s="54"/>
      <c r="C296" s="54"/>
      <c r="D296" s="54"/>
      <c r="E296" s="54"/>
      <c r="F296" s="54"/>
      <c r="G296" s="54"/>
      <c r="H296" s="54"/>
      <c r="I296" s="54"/>
      <c r="J296" s="54"/>
      <c r="K296" s="54"/>
    </row>
    <row r="297" spans="2:11" ht="13.8" x14ac:dyDescent="0.25">
      <c r="B297" s="54"/>
      <c r="C297" s="54"/>
      <c r="D297" s="54"/>
      <c r="E297" s="54"/>
      <c r="F297" s="54"/>
      <c r="G297" s="54"/>
      <c r="H297" s="54"/>
      <c r="I297" s="54"/>
      <c r="J297" s="54"/>
      <c r="K297" s="54"/>
    </row>
    <row r="298" spans="2:11" ht="13.8" x14ac:dyDescent="0.25">
      <c r="B298" s="54"/>
      <c r="C298" s="54"/>
      <c r="D298" s="54"/>
      <c r="E298" s="54"/>
      <c r="F298" s="54"/>
      <c r="G298" s="54"/>
      <c r="H298" s="54"/>
      <c r="I298" s="54"/>
      <c r="J298" s="54"/>
      <c r="K298" s="54"/>
    </row>
    <row r="299" spans="2:11" ht="13.8" x14ac:dyDescent="0.25">
      <c r="B299" s="54"/>
      <c r="C299" s="54"/>
      <c r="D299" s="54"/>
      <c r="E299" s="54"/>
      <c r="F299" s="54"/>
      <c r="G299" s="54"/>
      <c r="H299" s="54"/>
      <c r="I299" s="54"/>
      <c r="J299" s="54"/>
      <c r="K299" s="54"/>
    </row>
    <row r="300" spans="2:11" ht="13.8" x14ac:dyDescent="0.25">
      <c r="B300" s="54"/>
      <c r="C300" s="54"/>
      <c r="D300" s="54"/>
      <c r="E300" s="54"/>
      <c r="F300" s="54"/>
      <c r="G300" s="54"/>
      <c r="H300" s="54"/>
      <c r="I300" s="54"/>
      <c r="J300" s="54"/>
      <c r="K300" s="54"/>
    </row>
    <row r="301" spans="2:11" ht="13.8" x14ac:dyDescent="0.25">
      <c r="B301" s="54"/>
      <c r="C301" s="54"/>
      <c r="D301" s="54"/>
      <c r="E301" s="54"/>
      <c r="F301" s="54"/>
      <c r="G301" s="54"/>
      <c r="H301" s="54"/>
      <c r="I301" s="54"/>
      <c r="J301" s="54"/>
      <c r="K301" s="54"/>
    </row>
    <row r="302" spans="2:11" ht="13.8" x14ac:dyDescent="0.25">
      <c r="B302" s="54"/>
      <c r="C302" s="54"/>
      <c r="D302" s="54"/>
      <c r="E302" s="54"/>
      <c r="F302" s="54"/>
      <c r="G302" s="54"/>
      <c r="H302" s="54"/>
      <c r="I302" s="54"/>
      <c r="J302" s="54"/>
      <c r="K302" s="54"/>
    </row>
    <row r="303" spans="2:11" ht="13.8" x14ac:dyDescent="0.25">
      <c r="B303" s="54"/>
      <c r="C303" s="54"/>
      <c r="D303" s="54"/>
      <c r="E303" s="54"/>
      <c r="F303" s="54"/>
      <c r="G303" s="54"/>
      <c r="H303" s="54"/>
      <c r="I303" s="54"/>
      <c r="J303" s="54"/>
      <c r="K303" s="54"/>
    </row>
    <row r="304" spans="2:11" ht="13.8" x14ac:dyDescent="0.25">
      <c r="B304" s="54"/>
      <c r="C304" s="54"/>
      <c r="D304" s="54"/>
      <c r="E304" s="54"/>
      <c r="F304" s="54"/>
      <c r="G304" s="54"/>
      <c r="H304" s="54"/>
      <c r="I304" s="54"/>
      <c r="J304" s="54"/>
      <c r="K304" s="54"/>
    </row>
    <row r="305" spans="2:11" ht="13.8" x14ac:dyDescent="0.25">
      <c r="B305" s="54"/>
      <c r="C305" s="54"/>
      <c r="D305" s="54"/>
      <c r="E305" s="54"/>
      <c r="F305" s="54"/>
      <c r="G305" s="54"/>
      <c r="H305" s="54"/>
      <c r="I305" s="54"/>
      <c r="J305" s="54"/>
      <c r="K305" s="54"/>
    </row>
    <row r="306" spans="2:11" ht="13.8" x14ac:dyDescent="0.25">
      <c r="B306" s="54"/>
      <c r="C306" s="54"/>
      <c r="D306" s="54"/>
      <c r="E306" s="54"/>
      <c r="F306" s="54"/>
      <c r="G306" s="54"/>
      <c r="H306" s="54"/>
      <c r="I306" s="54"/>
      <c r="J306" s="54"/>
      <c r="K306" s="54"/>
    </row>
    <row r="307" spans="2:11" ht="13.8" x14ac:dyDescent="0.25">
      <c r="B307" s="54"/>
      <c r="C307" s="54"/>
      <c r="D307" s="54"/>
      <c r="E307" s="54"/>
      <c r="F307" s="54"/>
      <c r="G307" s="54"/>
      <c r="H307" s="54"/>
      <c r="I307" s="54"/>
      <c r="J307" s="54"/>
      <c r="K307" s="54"/>
    </row>
    <row r="308" spans="2:11" ht="13.8" x14ac:dyDescent="0.25">
      <c r="B308" s="54"/>
      <c r="C308" s="54"/>
      <c r="D308" s="54"/>
      <c r="E308" s="54"/>
      <c r="F308" s="54"/>
      <c r="G308" s="54"/>
      <c r="H308" s="54"/>
      <c r="I308" s="54"/>
      <c r="J308" s="54"/>
      <c r="K308" s="54"/>
    </row>
    <row r="309" spans="2:11" ht="13.8" x14ac:dyDescent="0.25">
      <c r="B309" s="54"/>
      <c r="C309" s="54"/>
      <c r="D309" s="54"/>
      <c r="E309" s="54"/>
      <c r="F309" s="54"/>
      <c r="G309" s="54"/>
      <c r="H309" s="54"/>
      <c r="I309" s="54"/>
      <c r="J309" s="54"/>
      <c r="K309" s="54"/>
    </row>
    <row r="310" spans="2:11" ht="13.8" x14ac:dyDescent="0.25">
      <c r="B310" s="54"/>
      <c r="C310" s="54"/>
      <c r="D310" s="54"/>
      <c r="E310" s="54"/>
      <c r="F310" s="54"/>
      <c r="G310" s="54"/>
      <c r="H310" s="54"/>
      <c r="I310" s="54"/>
      <c r="J310" s="54"/>
      <c r="K310" s="54"/>
    </row>
    <row r="311" spans="2:11" ht="13.8" x14ac:dyDescent="0.25">
      <c r="B311" s="54"/>
      <c r="C311" s="54"/>
      <c r="D311" s="54"/>
      <c r="E311" s="54"/>
      <c r="F311" s="54"/>
      <c r="G311" s="54"/>
      <c r="H311" s="54"/>
      <c r="I311" s="54"/>
      <c r="J311" s="54"/>
      <c r="K311" s="54"/>
    </row>
    <row r="312" spans="2:11" ht="13.8" x14ac:dyDescent="0.25">
      <c r="B312" s="54"/>
      <c r="C312" s="54"/>
      <c r="D312" s="54"/>
      <c r="E312" s="54"/>
      <c r="F312" s="54"/>
      <c r="G312" s="54"/>
      <c r="H312" s="54"/>
      <c r="I312" s="54"/>
      <c r="J312" s="54"/>
      <c r="K312" s="54"/>
    </row>
    <row r="313" spans="2:11" ht="13.8" x14ac:dyDescent="0.25">
      <c r="B313" s="54"/>
      <c r="C313" s="54"/>
      <c r="D313" s="54"/>
      <c r="E313" s="54"/>
      <c r="F313" s="54"/>
      <c r="G313" s="54"/>
      <c r="H313" s="54"/>
      <c r="I313" s="54"/>
      <c r="J313" s="54"/>
      <c r="K313" s="54"/>
    </row>
    <row r="314" spans="2:11" ht="13.8" x14ac:dyDescent="0.25">
      <c r="B314" s="54"/>
      <c r="C314" s="54"/>
      <c r="D314" s="54"/>
      <c r="E314" s="54"/>
      <c r="F314" s="54"/>
      <c r="G314" s="54"/>
      <c r="H314" s="54"/>
      <c r="I314" s="54"/>
      <c r="J314" s="54"/>
      <c r="K314" s="54"/>
    </row>
    <row r="315" spans="2:11" ht="13.8" x14ac:dyDescent="0.25">
      <c r="B315" s="54"/>
      <c r="C315" s="54"/>
      <c r="D315" s="54"/>
      <c r="E315" s="54"/>
      <c r="F315" s="54"/>
      <c r="G315" s="54"/>
      <c r="H315" s="54"/>
      <c r="I315" s="54"/>
      <c r="J315" s="54"/>
      <c r="K315" s="54"/>
    </row>
    <row r="316" spans="2:11" ht="13.8" x14ac:dyDescent="0.25">
      <c r="B316" s="54"/>
      <c r="C316" s="54"/>
      <c r="D316" s="54"/>
      <c r="E316" s="54"/>
      <c r="F316" s="54"/>
      <c r="G316" s="54"/>
      <c r="H316" s="54"/>
      <c r="I316" s="54"/>
      <c r="J316" s="54"/>
      <c r="K316" s="54"/>
    </row>
    <row r="317" spans="2:11" ht="13.8" x14ac:dyDescent="0.25">
      <c r="B317" s="54"/>
      <c r="C317" s="54"/>
      <c r="D317" s="54"/>
      <c r="E317" s="54"/>
      <c r="F317" s="54"/>
      <c r="G317" s="54"/>
      <c r="H317" s="54"/>
      <c r="I317" s="54"/>
      <c r="J317" s="54"/>
      <c r="K317" s="54"/>
    </row>
    <row r="318" spans="2:11" ht="13.8" x14ac:dyDescent="0.25">
      <c r="B318" s="54"/>
      <c r="C318" s="54"/>
      <c r="D318" s="54"/>
      <c r="E318" s="54"/>
      <c r="F318" s="54"/>
      <c r="G318" s="54"/>
      <c r="H318" s="54"/>
      <c r="I318" s="54"/>
      <c r="J318" s="54"/>
      <c r="K318" s="54"/>
    </row>
    <row r="319" spans="2:11" ht="13.8" x14ac:dyDescent="0.25">
      <c r="B319" s="54"/>
      <c r="C319" s="54"/>
      <c r="D319" s="54"/>
      <c r="E319" s="54"/>
      <c r="F319" s="54"/>
      <c r="G319" s="54"/>
      <c r="H319" s="54"/>
      <c r="I319" s="54"/>
      <c r="J319" s="54"/>
      <c r="K319" s="54"/>
    </row>
    <row r="320" spans="2:11" ht="13.8" x14ac:dyDescent="0.25">
      <c r="B320" s="54"/>
      <c r="C320" s="54"/>
      <c r="D320" s="54"/>
      <c r="E320" s="54"/>
      <c r="F320" s="54"/>
      <c r="G320" s="54"/>
      <c r="H320" s="54"/>
      <c r="I320" s="54"/>
      <c r="J320" s="54"/>
      <c r="K320" s="54"/>
    </row>
    <row r="321" spans="2:11" ht="13.8" x14ac:dyDescent="0.25">
      <c r="B321" s="54"/>
      <c r="C321" s="54"/>
      <c r="D321" s="54"/>
      <c r="E321" s="54"/>
      <c r="F321" s="54"/>
      <c r="G321" s="54"/>
      <c r="H321" s="54"/>
      <c r="I321" s="54"/>
      <c r="J321" s="54"/>
      <c r="K321" s="54"/>
    </row>
    <row r="322" spans="2:11" ht="13.8" x14ac:dyDescent="0.25">
      <c r="B322" s="54"/>
      <c r="C322" s="54"/>
      <c r="D322" s="54"/>
      <c r="E322" s="54"/>
      <c r="F322" s="54"/>
      <c r="G322" s="54"/>
      <c r="H322" s="54"/>
      <c r="I322" s="54"/>
      <c r="J322" s="54"/>
      <c r="K322" s="54"/>
    </row>
    <row r="323" spans="2:11" ht="13.8" x14ac:dyDescent="0.25">
      <c r="B323" s="54"/>
      <c r="C323" s="54"/>
      <c r="D323" s="54"/>
      <c r="E323" s="54"/>
      <c r="F323" s="54"/>
      <c r="G323" s="54"/>
      <c r="H323" s="54"/>
      <c r="I323" s="54"/>
      <c r="J323" s="54"/>
      <c r="K323" s="54"/>
    </row>
    <row r="324" spans="2:11" ht="13.8" x14ac:dyDescent="0.25">
      <c r="B324" s="54"/>
      <c r="C324" s="54"/>
      <c r="D324" s="54"/>
      <c r="E324" s="54"/>
      <c r="F324" s="54"/>
      <c r="G324" s="54"/>
      <c r="H324" s="54"/>
      <c r="I324" s="54"/>
      <c r="J324" s="54"/>
      <c r="K324" s="54"/>
    </row>
    <row r="325" spans="2:11" ht="13.8" x14ac:dyDescent="0.25">
      <c r="B325" s="54"/>
      <c r="C325" s="54"/>
      <c r="D325" s="54"/>
      <c r="E325" s="54"/>
      <c r="F325" s="54"/>
      <c r="G325" s="54"/>
      <c r="H325" s="54"/>
      <c r="I325" s="54"/>
      <c r="J325" s="54"/>
      <c r="K325" s="54"/>
    </row>
    <row r="326" spans="2:11" ht="13.8" x14ac:dyDescent="0.25">
      <c r="B326" s="54"/>
      <c r="C326" s="54"/>
      <c r="D326" s="54"/>
      <c r="E326" s="54"/>
      <c r="F326" s="54"/>
      <c r="G326" s="54"/>
      <c r="H326" s="54"/>
      <c r="I326" s="54"/>
      <c r="J326" s="54"/>
      <c r="K326" s="54"/>
    </row>
    <row r="327" spans="2:11" ht="13.8" x14ac:dyDescent="0.25">
      <c r="B327" s="54"/>
      <c r="C327" s="54"/>
      <c r="D327" s="54"/>
      <c r="E327" s="54"/>
      <c r="F327" s="54"/>
      <c r="G327" s="54"/>
      <c r="H327" s="54"/>
      <c r="I327" s="54"/>
      <c r="J327" s="54"/>
      <c r="K327" s="54"/>
    </row>
    <row r="328" spans="2:11" ht="13.8" x14ac:dyDescent="0.25">
      <c r="B328" s="54"/>
      <c r="C328" s="54"/>
      <c r="D328" s="54"/>
      <c r="E328" s="54"/>
      <c r="F328" s="54"/>
      <c r="G328" s="54"/>
      <c r="H328" s="54"/>
      <c r="I328" s="54"/>
      <c r="J328" s="54"/>
      <c r="K328" s="54"/>
    </row>
    <row r="329" spans="2:11" ht="13.8" x14ac:dyDescent="0.25">
      <c r="B329" s="54"/>
      <c r="C329" s="54"/>
      <c r="D329" s="54"/>
      <c r="E329" s="54"/>
      <c r="F329" s="54"/>
      <c r="G329" s="54"/>
      <c r="H329" s="54"/>
      <c r="I329" s="54"/>
      <c r="J329" s="54"/>
      <c r="K329" s="54"/>
    </row>
    <row r="330" spans="2:11" ht="13.8" x14ac:dyDescent="0.25">
      <c r="B330" s="54"/>
      <c r="C330" s="54"/>
      <c r="D330" s="54"/>
      <c r="E330" s="54"/>
      <c r="F330" s="54"/>
      <c r="G330" s="54"/>
      <c r="H330" s="54"/>
      <c r="I330" s="54"/>
      <c r="J330" s="54"/>
      <c r="K330" s="54"/>
    </row>
    <row r="331" spans="2:11" ht="13.8" x14ac:dyDescent="0.25">
      <c r="B331" s="54"/>
      <c r="C331" s="54"/>
      <c r="D331" s="54"/>
      <c r="E331" s="54"/>
      <c r="F331" s="54"/>
      <c r="G331" s="54"/>
      <c r="H331" s="54"/>
      <c r="I331" s="54"/>
      <c r="J331" s="54"/>
      <c r="K331" s="54"/>
    </row>
    <row r="332" spans="2:11" ht="13.8" x14ac:dyDescent="0.25">
      <c r="B332" s="54"/>
      <c r="C332" s="54"/>
      <c r="D332" s="54"/>
      <c r="E332" s="54"/>
      <c r="F332" s="54"/>
      <c r="G332" s="54"/>
      <c r="H332" s="54"/>
      <c r="I332" s="54"/>
      <c r="J332" s="54"/>
      <c r="K332" s="54"/>
    </row>
    <row r="333" spans="2:11" ht="13.8" x14ac:dyDescent="0.25">
      <c r="B333" s="54"/>
      <c r="C333" s="54"/>
      <c r="D333" s="54"/>
      <c r="E333" s="54"/>
      <c r="F333" s="54"/>
      <c r="G333" s="54"/>
      <c r="H333" s="54"/>
      <c r="I333" s="54"/>
      <c r="J333" s="54"/>
      <c r="K333" s="54"/>
    </row>
    <row r="334" spans="2:11" ht="13.8" x14ac:dyDescent="0.25">
      <c r="B334" s="54"/>
      <c r="C334" s="54"/>
      <c r="D334" s="54"/>
      <c r="E334" s="54"/>
      <c r="F334" s="54"/>
      <c r="G334" s="54"/>
      <c r="H334" s="54"/>
      <c r="I334" s="54"/>
      <c r="J334" s="54"/>
      <c r="K334" s="54"/>
    </row>
    <row r="335" spans="2:11" ht="13.8" x14ac:dyDescent="0.25">
      <c r="B335" s="54"/>
      <c r="C335" s="54"/>
      <c r="D335" s="54"/>
      <c r="E335" s="54"/>
      <c r="F335" s="54"/>
      <c r="G335" s="54"/>
      <c r="H335" s="54"/>
      <c r="I335" s="54"/>
      <c r="J335" s="54"/>
      <c r="K335" s="54"/>
    </row>
    <row r="336" spans="2:11" ht="13.8" x14ac:dyDescent="0.25">
      <c r="B336" s="54"/>
      <c r="C336" s="54"/>
      <c r="D336" s="54"/>
      <c r="E336" s="54"/>
      <c r="F336" s="54"/>
      <c r="G336" s="54"/>
      <c r="H336" s="54"/>
      <c r="I336" s="54"/>
      <c r="J336" s="54"/>
      <c r="K336" s="54"/>
    </row>
    <row r="337" spans="2:11" ht="13.8" x14ac:dyDescent="0.25">
      <c r="B337" s="54"/>
      <c r="C337" s="54"/>
      <c r="D337" s="54"/>
      <c r="E337" s="54"/>
      <c r="F337" s="54"/>
      <c r="G337" s="54"/>
      <c r="H337" s="54"/>
      <c r="I337" s="54"/>
      <c r="J337" s="54"/>
      <c r="K337" s="54"/>
    </row>
    <row r="338" spans="2:11" ht="13.8" x14ac:dyDescent="0.25">
      <c r="B338" s="54"/>
      <c r="C338" s="54"/>
      <c r="D338" s="54"/>
      <c r="E338" s="54"/>
      <c r="F338" s="54"/>
      <c r="G338" s="54"/>
      <c r="H338" s="54"/>
      <c r="I338" s="54"/>
      <c r="J338" s="54"/>
      <c r="K338" s="54"/>
    </row>
    <row r="339" spans="2:11" ht="13.8" x14ac:dyDescent="0.25">
      <c r="B339" s="54"/>
      <c r="C339" s="54"/>
      <c r="D339" s="54"/>
      <c r="E339" s="54"/>
      <c r="F339" s="54"/>
      <c r="G339" s="54"/>
      <c r="H339" s="54"/>
      <c r="I339" s="54"/>
      <c r="J339" s="54"/>
      <c r="K339" s="54"/>
    </row>
    <row r="340" spans="2:11" ht="13.8" x14ac:dyDescent="0.25">
      <c r="B340" s="54"/>
      <c r="C340" s="54"/>
      <c r="D340" s="54"/>
      <c r="E340" s="54"/>
      <c r="F340" s="54"/>
      <c r="G340" s="54"/>
      <c r="H340" s="54"/>
      <c r="I340" s="54"/>
      <c r="J340" s="54"/>
      <c r="K340" s="54"/>
    </row>
    <row r="341" spans="2:11" ht="13.8" x14ac:dyDescent="0.25">
      <c r="B341" s="54"/>
      <c r="C341" s="54"/>
      <c r="D341" s="54"/>
      <c r="E341" s="54"/>
      <c r="F341" s="54"/>
      <c r="G341" s="54"/>
      <c r="H341" s="54"/>
      <c r="I341" s="54"/>
      <c r="J341" s="54"/>
      <c r="K341" s="54"/>
    </row>
    <row r="342" spans="2:11" ht="13.8" x14ac:dyDescent="0.25">
      <c r="B342" s="54"/>
      <c r="C342" s="54"/>
      <c r="D342" s="54"/>
      <c r="E342" s="54"/>
      <c r="F342" s="54"/>
      <c r="G342" s="54"/>
      <c r="H342" s="54"/>
      <c r="I342" s="54"/>
      <c r="J342" s="54"/>
      <c r="K342" s="54"/>
    </row>
    <row r="343" spans="2:11" ht="13.8" x14ac:dyDescent="0.25">
      <c r="B343" s="54"/>
      <c r="C343" s="54"/>
      <c r="D343" s="54"/>
      <c r="E343" s="54"/>
      <c r="F343" s="54"/>
      <c r="G343" s="54"/>
      <c r="H343" s="54"/>
      <c r="I343" s="54"/>
      <c r="J343" s="54"/>
      <c r="K343" s="54"/>
    </row>
    <row r="344" spans="2:11" ht="13.8" x14ac:dyDescent="0.25">
      <c r="B344" s="54"/>
      <c r="C344" s="54"/>
      <c r="D344" s="54"/>
      <c r="E344" s="54"/>
      <c r="F344" s="54"/>
      <c r="G344" s="54"/>
      <c r="H344" s="54"/>
      <c r="I344" s="54"/>
      <c r="J344" s="54"/>
      <c r="K344" s="54"/>
    </row>
    <row r="345" spans="2:11" ht="13.8" x14ac:dyDescent="0.25">
      <c r="B345" s="54"/>
      <c r="C345" s="54"/>
      <c r="D345" s="54"/>
      <c r="E345" s="54"/>
      <c r="F345" s="54"/>
      <c r="G345" s="54"/>
      <c r="H345" s="54"/>
      <c r="I345" s="54"/>
      <c r="J345" s="54"/>
      <c r="K345" s="54"/>
    </row>
    <row r="346" spans="2:11" ht="13.8" x14ac:dyDescent="0.25">
      <c r="B346" s="54"/>
      <c r="C346" s="54"/>
      <c r="D346" s="54"/>
      <c r="E346" s="54"/>
      <c r="F346" s="54"/>
      <c r="G346" s="54"/>
      <c r="H346" s="54"/>
      <c r="I346" s="54"/>
      <c r="J346" s="54"/>
      <c r="K346" s="54"/>
    </row>
    <row r="347" spans="2:11" ht="13.8" x14ac:dyDescent="0.25">
      <c r="B347" s="54"/>
      <c r="C347" s="54"/>
      <c r="D347" s="54"/>
      <c r="E347" s="54"/>
      <c r="F347" s="54"/>
      <c r="G347" s="54"/>
      <c r="H347" s="54"/>
      <c r="I347" s="54"/>
      <c r="J347" s="54"/>
      <c r="K347" s="54"/>
    </row>
    <row r="348" spans="2:11" ht="13.8" x14ac:dyDescent="0.25">
      <c r="B348" s="54"/>
      <c r="C348" s="54"/>
      <c r="D348" s="54"/>
      <c r="E348" s="54"/>
      <c r="F348" s="54"/>
      <c r="G348" s="54"/>
      <c r="H348" s="54"/>
      <c r="I348" s="54"/>
      <c r="J348" s="54"/>
      <c r="K348" s="54"/>
    </row>
    <row r="349" spans="2:11" ht="13.8" x14ac:dyDescent="0.25">
      <c r="B349" s="54"/>
      <c r="C349" s="54"/>
      <c r="D349" s="54"/>
      <c r="E349" s="54"/>
      <c r="F349" s="54"/>
      <c r="G349" s="54"/>
      <c r="H349" s="54"/>
      <c r="I349" s="54"/>
      <c r="J349" s="54"/>
      <c r="K349" s="54"/>
    </row>
    <row r="350" spans="2:11" ht="13.8" x14ac:dyDescent="0.25">
      <c r="B350" s="54"/>
      <c r="C350" s="54"/>
      <c r="D350" s="54"/>
      <c r="E350" s="54"/>
      <c r="F350" s="54"/>
      <c r="G350" s="54"/>
      <c r="H350" s="54"/>
      <c r="I350" s="54"/>
      <c r="J350" s="54"/>
      <c r="K350" s="54"/>
    </row>
    <row r="351" spans="2:11" ht="13.8" x14ac:dyDescent="0.25">
      <c r="B351" s="54"/>
      <c r="C351" s="54"/>
      <c r="D351" s="54"/>
      <c r="E351" s="54"/>
      <c r="F351" s="54"/>
      <c r="G351" s="54"/>
      <c r="H351" s="54"/>
      <c r="I351" s="54"/>
      <c r="J351" s="54"/>
      <c r="K351" s="54"/>
    </row>
    <row r="352" spans="2:11" ht="13.8" x14ac:dyDescent="0.25">
      <c r="B352" s="54"/>
      <c r="C352" s="54"/>
      <c r="D352" s="54"/>
      <c r="E352" s="54"/>
      <c r="F352" s="54"/>
      <c r="G352" s="54"/>
      <c r="H352" s="54"/>
      <c r="I352" s="54"/>
      <c r="J352" s="54"/>
      <c r="K352" s="54"/>
    </row>
    <row r="353" spans="2:11" ht="13.8" x14ac:dyDescent="0.25">
      <c r="B353" s="54"/>
      <c r="C353" s="54"/>
      <c r="D353" s="54"/>
      <c r="E353" s="54"/>
      <c r="F353" s="54"/>
      <c r="G353" s="54"/>
      <c r="H353" s="54"/>
      <c r="I353" s="54"/>
      <c r="J353" s="54"/>
      <c r="K353" s="54"/>
    </row>
    <row r="354" spans="2:11" ht="13.8" x14ac:dyDescent="0.25">
      <c r="B354" s="54"/>
      <c r="C354" s="54"/>
      <c r="D354" s="54"/>
      <c r="E354" s="54"/>
      <c r="F354" s="54"/>
      <c r="G354" s="54"/>
      <c r="H354" s="54"/>
      <c r="I354" s="54"/>
      <c r="J354" s="54"/>
      <c r="K354" s="54"/>
    </row>
    <row r="355" spans="2:11" ht="13.8" x14ac:dyDescent="0.25">
      <c r="B355" s="54"/>
      <c r="C355" s="54"/>
      <c r="D355" s="54"/>
      <c r="E355" s="54"/>
      <c r="F355" s="54"/>
      <c r="G355" s="54"/>
      <c r="H355" s="54"/>
      <c r="I355" s="54"/>
      <c r="J355" s="54"/>
      <c r="K355" s="54"/>
    </row>
    <row r="356" spans="2:11" ht="13.8" x14ac:dyDescent="0.25">
      <c r="B356" s="54"/>
      <c r="C356" s="54"/>
      <c r="D356" s="54"/>
      <c r="E356" s="54"/>
      <c r="F356" s="54"/>
      <c r="G356" s="54"/>
      <c r="H356" s="54"/>
      <c r="I356" s="54"/>
      <c r="J356" s="54"/>
      <c r="K356" s="54"/>
    </row>
    <row r="357" spans="2:11" ht="13.8" x14ac:dyDescent="0.25">
      <c r="B357" s="54"/>
      <c r="C357" s="54"/>
      <c r="D357" s="54"/>
      <c r="E357" s="54"/>
      <c r="F357" s="54"/>
      <c r="G357" s="54"/>
      <c r="H357" s="54"/>
      <c r="I357" s="54"/>
      <c r="J357" s="54"/>
      <c r="K357" s="54"/>
    </row>
    <row r="358" spans="2:11" ht="13.8" x14ac:dyDescent="0.25">
      <c r="B358" s="54"/>
      <c r="C358" s="54"/>
      <c r="D358" s="54"/>
      <c r="E358" s="54"/>
      <c r="F358" s="54"/>
      <c r="G358" s="54"/>
      <c r="H358" s="54"/>
      <c r="I358" s="54"/>
      <c r="J358" s="54"/>
      <c r="K358" s="54"/>
    </row>
    <row r="359" spans="2:11" ht="13.8" x14ac:dyDescent="0.25">
      <c r="B359" s="54"/>
      <c r="C359" s="54"/>
      <c r="D359" s="54"/>
      <c r="E359" s="54"/>
      <c r="F359" s="54"/>
      <c r="G359" s="54"/>
      <c r="H359" s="54"/>
      <c r="I359" s="54"/>
      <c r="J359" s="54"/>
      <c r="K359" s="54"/>
    </row>
    <row r="360" spans="2:11" ht="13.8" x14ac:dyDescent="0.25">
      <c r="B360" s="54"/>
      <c r="C360" s="54"/>
      <c r="D360" s="54"/>
      <c r="E360" s="54"/>
      <c r="F360" s="54"/>
      <c r="G360" s="54"/>
      <c r="H360" s="54"/>
      <c r="I360" s="54"/>
      <c r="J360" s="54"/>
      <c r="K360" s="54"/>
    </row>
    <row r="361" spans="2:11" ht="13.8" x14ac:dyDescent="0.25">
      <c r="B361" s="54"/>
      <c r="C361" s="54"/>
      <c r="D361" s="54"/>
      <c r="E361" s="54"/>
      <c r="F361" s="54"/>
      <c r="G361" s="54"/>
      <c r="H361" s="54"/>
      <c r="I361" s="54"/>
      <c r="J361" s="54"/>
      <c r="K361" s="54"/>
    </row>
    <row r="362" spans="2:11" ht="13.8" x14ac:dyDescent="0.25">
      <c r="B362" s="54"/>
      <c r="C362" s="54"/>
      <c r="D362" s="54"/>
      <c r="E362" s="54"/>
      <c r="F362" s="54"/>
      <c r="G362" s="54"/>
      <c r="H362" s="54"/>
      <c r="I362" s="54"/>
      <c r="J362" s="54"/>
      <c r="K362" s="54"/>
    </row>
    <row r="363" spans="2:11" ht="13.8" x14ac:dyDescent="0.25">
      <c r="B363" s="54"/>
      <c r="C363" s="54"/>
      <c r="D363" s="54"/>
      <c r="E363" s="54"/>
      <c r="F363" s="54"/>
      <c r="G363" s="54"/>
      <c r="H363" s="54"/>
      <c r="I363" s="54"/>
      <c r="J363" s="54"/>
      <c r="K363" s="54"/>
    </row>
    <row r="364" spans="2:11" ht="13.8" x14ac:dyDescent="0.25">
      <c r="B364" s="54"/>
      <c r="C364" s="54"/>
      <c r="D364" s="54"/>
      <c r="E364" s="54"/>
      <c r="F364" s="54"/>
      <c r="G364" s="54"/>
      <c r="H364" s="54"/>
      <c r="I364" s="54"/>
      <c r="J364" s="54"/>
      <c r="K364" s="54"/>
    </row>
    <row r="365" spans="2:11" ht="13.8" x14ac:dyDescent="0.25">
      <c r="B365" s="54"/>
      <c r="C365" s="54"/>
      <c r="D365" s="54"/>
      <c r="E365" s="54"/>
      <c r="F365" s="54"/>
      <c r="G365" s="54"/>
      <c r="H365" s="54"/>
      <c r="I365" s="54"/>
      <c r="J365" s="54"/>
      <c r="K365" s="54"/>
    </row>
    <row r="366" spans="2:11" ht="13.8" x14ac:dyDescent="0.25">
      <c r="B366" s="54"/>
      <c r="C366" s="54"/>
      <c r="D366" s="54"/>
      <c r="E366" s="54"/>
      <c r="F366" s="54"/>
      <c r="G366" s="54"/>
      <c r="H366" s="54"/>
      <c r="I366" s="54"/>
      <c r="J366" s="54"/>
      <c r="K366" s="54"/>
    </row>
    <row r="367" spans="2:11" ht="13.8" x14ac:dyDescent="0.25">
      <c r="B367" s="54"/>
      <c r="C367" s="54"/>
      <c r="D367" s="54"/>
      <c r="E367" s="54"/>
      <c r="F367" s="54"/>
      <c r="G367" s="54"/>
      <c r="H367" s="54"/>
      <c r="I367" s="54"/>
      <c r="J367" s="54"/>
      <c r="K367" s="54"/>
    </row>
    <row r="368" spans="2:11" ht="13.8" x14ac:dyDescent="0.25">
      <c r="B368" s="54"/>
      <c r="C368" s="54"/>
      <c r="D368" s="54"/>
      <c r="E368" s="54"/>
      <c r="F368" s="54"/>
      <c r="G368" s="54"/>
      <c r="H368" s="54"/>
      <c r="I368" s="54"/>
      <c r="J368" s="54"/>
      <c r="K368" s="54"/>
    </row>
    <row r="369" spans="2:11" ht="13.8" x14ac:dyDescent="0.25">
      <c r="B369" s="54"/>
      <c r="C369" s="54"/>
      <c r="D369" s="54"/>
      <c r="E369" s="54"/>
      <c r="F369" s="54"/>
      <c r="G369" s="54"/>
      <c r="H369" s="54"/>
      <c r="I369" s="54"/>
      <c r="J369" s="54"/>
      <c r="K369" s="54"/>
    </row>
    <row r="370" spans="2:11" ht="13.8" x14ac:dyDescent="0.25">
      <c r="B370" s="54"/>
      <c r="C370" s="54"/>
      <c r="D370" s="54"/>
      <c r="E370" s="54"/>
      <c r="F370" s="54"/>
      <c r="G370" s="54"/>
      <c r="H370" s="54"/>
      <c r="I370" s="54"/>
      <c r="J370" s="54"/>
      <c r="K370" s="54"/>
    </row>
    <row r="371" spans="2:11" ht="13.8" x14ac:dyDescent="0.25">
      <c r="B371" s="54"/>
      <c r="C371" s="54"/>
      <c r="D371" s="54"/>
      <c r="E371" s="54"/>
      <c r="F371" s="54"/>
      <c r="G371" s="54"/>
      <c r="H371" s="54"/>
      <c r="I371" s="54"/>
      <c r="J371" s="54"/>
      <c r="K371" s="54"/>
    </row>
    <row r="372" spans="2:11" ht="13.8" x14ac:dyDescent="0.25">
      <c r="B372" s="54"/>
      <c r="C372" s="54"/>
      <c r="D372" s="54"/>
      <c r="E372" s="54"/>
      <c r="F372" s="54"/>
      <c r="G372" s="54"/>
      <c r="H372" s="54"/>
      <c r="I372" s="54"/>
      <c r="J372" s="54"/>
      <c r="K372" s="54"/>
    </row>
    <row r="373" spans="2:11" ht="13.8" x14ac:dyDescent="0.25">
      <c r="B373" s="54"/>
      <c r="C373" s="54"/>
      <c r="D373" s="54"/>
      <c r="E373" s="54"/>
      <c r="F373" s="54"/>
      <c r="G373" s="54"/>
      <c r="H373" s="54"/>
      <c r="I373" s="54"/>
      <c r="J373" s="54"/>
      <c r="K373" s="54"/>
    </row>
    <row r="374" spans="2:11" ht="13.8" x14ac:dyDescent="0.25">
      <c r="B374" s="54"/>
      <c r="C374" s="54"/>
      <c r="D374" s="54"/>
      <c r="E374" s="54"/>
      <c r="F374" s="54"/>
      <c r="G374" s="54"/>
      <c r="H374" s="54"/>
      <c r="I374" s="54"/>
      <c r="J374" s="54"/>
      <c r="K374" s="54"/>
    </row>
    <row r="375" spans="2:11" ht="13.8" x14ac:dyDescent="0.25">
      <c r="B375" s="54"/>
      <c r="C375" s="54"/>
      <c r="D375" s="54"/>
      <c r="E375" s="54"/>
      <c r="F375" s="54"/>
      <c r="G375" s="54"/>
      <c r="H375" s="54"/>
      <c r="I375" s="54"/>
      <c r="J375" s="54"/>
      <c r="K375" s="54"/>
    </row>
    <row r="376" spans="2:11" ht="13.8" x14ac:dyDescent="0.25">
      <c r="B376" s="54"/>
      <c r="C376" s="54"/>
      <c r="D376" s="54"/>
      <c r="E376" s="54"/>
      <c r="F376" s="54"/>
      <c r="G376" s="54"/>
      <c r="H376" s="54"/>
      <c r="I376" s="54"/>
      <c r="J376" s="54"/>
      <c r="K376" s="54"/>
    </row>
    <row r="377" spans="2:11" ht="13.8" x14ac:dyDescent="0.25">
      <c r="B377" s="54"/>
      <c r="C377" s="54"/>
      <c r="D377" s="54"/>
      <c r="E377" s="54"/>
      <c r="F377" s="54"/>
      <c r="G377" s="54"/>
      <c r="H377" s="54"/>
      <c r="I377" s="54"/>
      <c r="J377" s="54"/>
      <c r="K377" s="54"/>
    </row>
    <row r="378" spans="2:11" ht="13.8" x14ac:dyDescent="0.25">
      <c r="B378" s="54"/>
      <c r="C378" s="54"/>
      <c r="D378" s="54"/>
      <c r="E378" s="54"/>
      <c r="F378" s="54"/>
      <c r="G378" s="54"/>
      <c r="H378" s="54"/>
      <c r="I378" s="54"/>
      <c r="J378" s="54"/>
      <c r="K378" s="54"/>
    </row>
    <row r="379" spans="2:11" ht="13.8" x14ac:dyDescent="0.25">
      <c r="B379" s="54"/>
      <c r="C379" s="54"/>
      <c r="D379" s="54"/>
      <c r="E379" s="54"/>
      <c r="F379" s="54"/>
      <c r="G379" s="54"/>
      <c r="H379" s="54"/>
      <c r="I379" s="54"/>
      <c r="J379" s="54"/>
      <c r="K379" s="54"/>
    </row>
    <row r="380" spans="2:11" ht="13.8" x14ac:dyDescent="0.25">
      <c r="B380" s="54"/>
      <c r="C380" s="54"/>
      <c r="D380" s="54"/>
      <c r="E380" s="54"/>
      <c r="F380" s="54"/>
      <c r="G380" s="54"/>
      <c r="H380" s="54"/>
      <c r="I380" s="54"/>
      <c r="J380" s="54"/>
      <c r="K380" s="54"/>
    </row>
    <row r="381" spans="2:11" ht="13.8" x14ac:dyDescent="0.25">
      <c r="B381" s="54"/>
      <c r="C381" s="54"/>
      <c r="D381" s="54"/>
      <c r="E381" s="54"/>
      <c r="F381" s="54"/>
      <c r="G381" s="54"/>
      <c r="H381" s="54"/>
      <c r="I381" s="54"/>
      <c r="J381" s="54"/>
      <c r="K381" s="54"/>
    </row>
    <row r="382" spans="2:11" ht="13.8" x14ac:dyDescent="0.25">
      <c r="B382" s="54"/>
      <c r="C382" s="54"/>
      <c r="D382" s="54"/>
      <c r="E382" s="54"/>
      <c r="F382" s="54"/>
      <c r="G382" s="54"/>
      <c r="H382" s="54"/>
      <c r="I382" s="54"/>
      <c r="J382" s="54"/>
      <c r="K382" s="54"/>
    </row>
    <row r="383" spans="2:11" ht="13.8" x14ac:dyDescent="0.25">
      <c r="B383" s="54"/>
      <c r="C383" s="54"/>
      <c r="D383" s="54"/>
      <c r="E383" s="54"/>
      <c r="F383" s="54"/>
      <c r="G383" s="54"/>
      <c r="H383" s="54"/>
      <c r="I383" s="54"/>
      <c r="J383" s="54"/>
      <c r="K383" s="54"/>
    </row>
    <row r="384" spans="2:11" ht="13.8" x14ac:dyDescent="0.25">
      <c r="B384" s="54"/>
      <c r="C384" s="54"/>
      <c r="D384" s="54"/>
      <c r="E384" s="54"/>
      <c r="F384" s="54"/>
      <c r="G384" s="54"/>
      <c r="H384" s="54"/>
      <c r="I384" s="54"/>
      <c r="J384" s="54"/>
      <c r="K384" s="54"/>
    </row>
    <row r="385" spans="2:11" ht="13.8" x14ac:dyDescent="0.25">
      <c r="B385" s="54"/>
      <c r="C385" s="54"/>
      <c r="D385" s="54"/>
      <c r="E385" s="54"/>
      <c r="F385" s="54"/>
      <c r="G385" s="54"/>
      <c r="H385" s="54"/>
      <c r="I385" s="54"/>
      <c r="J385" s="54"/>
      <c r="K385" s="54"/>
    </row>
    <row r="386" spans="2:11" ht="13.8" x14ac:dyDescent="0.25">
      <c r="B386" s="54"/>
      <c r="C386" s="54"/>
      <c r="D386" s="54"/>
      <c r="E386" s="54"/>
      <c r="F386" s="54"/>
      <c r="G386" s="54"/>
      <c r="H386" s="54"/>
      <c r="I386" s="54"/>
      <c r="J386" s="54"/>
      <c r="K386" s="54"/>
    </row>
    <row r="387" spans="2:11" ht="13.8" x14ac:dyDescent="0.25">
      <c r="B387" s="54"/>
      <c r="C387" s="54"/>
      <c r="D387" s="54"/>
      <c r="E387" s="54"/>
      <c r="F387" s="54"/>
      <c r="G387" s="54"/>
      <c r="H387" s="54"/>
      <c r="I387" s="54"/>
      <c r="J387" s="54"/>
      <c r="K387" s="54"/>
    </row>
    <row r="388" spans="2:11" ht="13.8" x14ac:dyDescent="0.25">
      <c r="B388" s="54"/>
      <c r="C388" s="54"/>
      <c r="D388" s="54"/>
      <c r="E388" s="54"/>
      <c r="F388" s="54"/>
      <c r="G388" s="54"/>
      <c r="H388" s="54"/>
      <c r="I388" s="54"/>
      <c r="J388" s="54"/>
      <c r="K388" s="54"/>
    </row>
    <row r="389" spans="2:11" ht="13.8" x14ac:dyDescent="0.25">
      <c r="B389" s="54"/>
      <c r="C389" s="54"/>
      <c r="D389" s="54"/>
      <c r="E389" s="54"/>
      <c r="F389" s="54"/>
      <c r="G389" s="54"/>
      <c r="H389" s="54"/>
      <c r="I389" s="54"/>
      <c r="J389" s="54"/>
      <c r="K389" s="54"/>
    </row>
    <row r="390" spans="2:11" ht="13.8" x14ac:dyDescent="0.25">
      <c r="B390" s="54"/>
      <c r="C390" s="54"/>
      <c r="D390" s="54"/>
      <c r="E390" s="54"/>
      <c r="F390" s="54"/>
      <c r="G390" s="54"/>
      <c r="H390" s="54"/>
      <c r="I390" s="54"/>
      <c r="J390" s="54"/>
      <c r="K390" s="54"/>
    </row>
    <row r="391" spans="2:11" ht="13.8" x14ac:dyDescent="0.25">
      <c r="B391" s="54"/>
      <c r="C391" s="54"/>
      <c r="D391" s="54"/>
      <c r="E391" s="54"/>
      <c r="F391" s="54"/>
      <c r="G391" s="54"/>
      <c r="H391" s="54"/>
      <c r="I391" s="54"/>
      <c r="J391" s="54"/>
      <c r="K391" s="54"/>
    </row>
    <row r="392" spans="2:11" ht="13.8" x14ac:dyDescent="0.25">
      <c r="B392" s="54"/>
      <c r="C392" s="54"/>
      <c r="D392" s="54"/>
      <c r="E392" s="54"/>
      <c r="F392" s="54"/>
      <c r="G392" s="54"/>
      <c r="H392" s="54"/>
      <c r="I392" s="54"/>
      <c r="J392" s="54"/>
      <c r="K392" s="54"/>
    </row>
    <row r="393" spans="2:11" ht="13.8" x14ac:dyDescent="0.25">
      <c r="B393" s="54"/>
      <c r="C393" s="54"/>
      <c r="D393" s="54"/>
      <c r="E393" s="54"/>
      <c r="F393" s="54"/>
      <c r="G393" s="54"/>
      <c r="H393" s="54"/>
      <c r="I393" s="54"/>
      <c r="J393" s="54"/>
      <c r="K393" s="54"/>
    </row>
    <row r="394" spans="2:11" ht="13.8" x14ac:dyDescent="0.25">
      <c r="B394" s="54"/>
      <c r="C394" s="54"/>
      <c r="D394" s="54"/>
      <c r="E394" s="54"/>
      <c r="F394" s="54"/>
      <c r="G394" s="54"/>
      <c r="H394" s="54"/>
      <c r="I394" s="54"/>
      <c r="J394" s="54"/>
      <c r="K394" s="54"/>
    </row>
    <row r="395" spans="2:11" ht="13.8" x14ac:dyDescent="0.25">
      <c r="B395" s="54"/>
      <c r="C395" s="54"/>
      <c r="D395" s="54"/>
      <c r="E395" s="54"/>
      <c r="F395" s="54"/>
      <c r="G395" s="54"/>
      <c r="H395" s="54"/>
      <c r="I395" s="54"/>
      <c r="J395" s="54"/>
      <c r="K395" s="54"/>
    </row>
    <row r="396" spans="2:11" ht="13.8" x14ac:dyDescent="0.25">
      <c r="B396" s="54"/>
      <c r="C396" s="54"/>
      <c r="D396" s="54"/>
      <c r="E396" s="54"/>
      <c r="F396" s="54"/>
      <c r="G396" s="54"/>
      <c r="H396" s="54"/>
      <c r="I396" s="54"/>
      <c r="J396" s="54"/>
      <c r="K396" s="54"/>
    </row>
    <row r="397" spans="2:11" ht="13.8" x14ac:dyDescent="0.25">
      <c r="B397" s="54"/>
      <c r="C397" s="54"/>
      <c r="D397" s="54"/>
      <c r="E397" s="54"/>
      <c r="F397" s="54"/>
      <c r="G397" s="54"/>
      <c r="H397" s="54"/>
      <c r="I397" s="54"/>
      <c r="J397" s="54"/>
      <c r="K397" s="54"/>
    </row>
    <row r="398" spans="2:11" ht="13.8" x14ac:dyDescent="0.25">
      <c r="B398" s="54"/>
      <c r="C398" s="54"/>
      <c r="D398" s="54"/>
      <c r="E398" s="54"/>
      <c r="F398" s="54"/>
      <c r="G398" s="54"/>
      <c r="H398" s="54"/>
      <c r="I398" s="54"/>
      <c r="J398" s="54"/>
      <c r="K398" s="54"/>
    </row>
    <row r="399" spans="2:11" ht="13.8" x14ac:dyDescent="0.25">
      <c r="B399" s="54"/>
      <c r="C399" s="54"/>
      <c r="D399" s="54"/>
      <c r="E399" s="54"/>
      <c r="F399" s="54"/>
      <c r="G399" s="54"/>
      <c r="H399" s="54"/>
      <c r="I399" s="54"/>
      <c r="J399" s="54"/>
      <c r="K399" s="54"/>
    </row>
    <row r="400" spans="2:11" ht="13.8" x14ac:dyDescent="0.25">
      <c r="B400" s="54"/>
      <c r="C400" s="54"/>
      <c r="D400" s="54"/>
      <c r="E400" s="54"/>
      <c r="F400" s="54"/>
      <c r="G400" s="54"/>
      <c r="H400" s="54"/>
      <c r="I400" s="54"/>
      <c r="J400" s="54"/>
      <c r="K400" s="54"/>
    </row>
    <row r="401" spans="2:11" ht="13.8" x14ac:dyDescent="0.25">
      <c r="B401" s="54"/>
      <c r="C401" s="54"/>
      <c r="D401" s="54"/>
      <c r="E401" s="54"/>
      <c r="F401" s="54"/>
      <c r="G401" s="54"/>
      <c r="H401" s="54"/>
      <c r="I401" s="54"/>
      <c r="J401" s="54"/>
      <c r="K401" s="54"/>
    </row>
    <row r="402" spans="2:11" ht="13.8" x14ac:dyDescent="0.25">
      <c r="B402" s="54"/>
      <c r="C402" s="54"/>
      <c r="D402" s="54"/>
      <c r="E402" s="54"/>
      <c r="F402" s="54"/>
      <c r="G402" s="54"/>
      <c r="H402" s="54"/>
      <c r="I402" s="54"/>
      <c r="J402" s="54"/>
      <c r="K402" s="54"/>
    </row>
    <row r="403" spans="2:11" ht="13.8" x14ac:dyDescent="0.25">
      <c r="B403" s="54"/>
      <c r="C403" s="54"/>
      <c r="D403" s="54"/>
      <c r="E403" s="54"/>
      <c r="F403" s="54"/>
      <c r="G403" s="54"/>
      <c r="H403" s="54"/>
      <c r="I403" s="54"/>
      <c r="J403" s="54"/>
      <c r="K403" s="54"/>
    </row>
    <row r="404" spans="2:11" ht="13.8" x14ac:dyDescent="0.25">
      <c r="B404" s="54"/>
      <c r="C404" s="54"/>
      <c r="D404" s="54"/>
      <c r="E404" s="54"/>
      <c r="F404" s="54"/>
      <c r="G404" s="54"/>
      <c r="H404" s="54"/>
      <c r="I404" s="54"/>
      <c r="J404" s="54"/>
      <c r="K404" s="54"/>
    </row>
    <row r="405" spans="2:11" ht="13.8" x14ac:dyDescent="0.25">
      <c r="B405" s="54"/>
      <c r="C405" s="54"/>
      <c r="D405" s="54"/>
      <c r="E405" s="54"/>
      <c r="F405" s="54"/>
      <c r="G405" s="54"/>
      <c r="H405" s="54"/>
      <c r="I405" s="54"/>
      <c r="J405" s="54"/>
      <c r="K405" s="54"/>
    </row>
    <row r="406" spans="2:11" ht="13.8" x14ac:dyDescent="0.25">
      <c r="B406" s="54"/>
      <c r="C406" s="54"/>
      <c r="D406" s="54"/>
      <c r="E406" s="54"/>
      <c r="F406" s="54"/>
      <c r="G406" s="54"/>
      <c r="H406" s="54"/>
      <c r="I406" s="54"/>
      <c r="J406" s="54"/>
      <c r="K406" s="54"/>
    </row>
    <row r="407" spans="2:11" ht="13.8" x14ac:dyDescent="0.25">
      <c r="B407" s="54"/>
      <c r="C407" s="54"/>
      <c r="D407" s="54"/>
      <c r="E407" s="54"/>
      <c r="F407" s="54"/>
      <c r="G407" s="54"/>
      <c r="H407" s="54"/>
      <c r="I407" s="54"/>
      <c r="J407" s="54"/>
      <c r="K407" s="54"/>
    </row>
    <row r="408" spans="2:11" ht="13.8" x14ac:dyDescent="0.25">
      <c r="B408" s="54"/>
      <c r="C408" s="54"/>
      <c r="D408" s="54"/>
      <c r="E408" s="54"/>
      <c r="F408" s="54"/>
      <c r="G408" s="54"/>
      <c r="H408" s="54"/>
      <c r="I408" s="54"/>
      <c r="J408" s="54"/>
      <c r="K408" s="54"/>
    </row>
    <row r="409" spans="2:11" ht="13.8" x14ac:dyDescent="0.25">
      <c r="B409" s="54"/>
      <c r="C409" s="54"/>
      <c r="D409" s="54"/>
      <c r="E409" s="54"/>
      <c r="F409" s="54"/>
      <c r="G409" s="54"/>
      <c r="H409" s="54"/>
      <c r="I409" s="54"/>
      <c r="J409" s="54"/>
      <c r="K409" s="54"/>
    </row>
    <row r="410" spans="2:11" ht="13.8" x14ac:dyDescent="0.25">
      <c r="B410" s="54"/>
      <c r="C410" s="54"/>
      <c r="D410" s="54"/>
      <c r="E410" s="54"/>
      <c r="F410" s="54"/>
      <c r="G410" s="54"/>
      <c r="H410" s="54"/>
      <c r="I410" s="54"/>
      <c r="J410" s="54"/>
      <c r="K410" s="54"/>
    </row>
    <row r="411" spans="2:11" ht="13.8" x14ac:dyDescent="0.25">
      <c r="B411" s="54"/>
      <c r="C411" s="54"/>
      <c r="D411" s="54"/>
      <c r="E411" s="54"/>
      <c r="F411" s="54"/>
      <c r="G411" s="54"/>
      <c r="H411" s="54"/>
      <c r="I411" s="54"/>
      <c r="J411" s="54"/>
      <c r="K411" s="54"/>
    </row>
    <row r="412" spans="2:11" ht="13.8" x14ac:dyDescent="0.25">
      <c r="B412" s="54"/>
      <c r="C412" s="54"/>
      <c r="D412" s="54"/>
      <c r="E412" s="54"/>
      <c r="F412" s="54"/>
      <c r="G412" s="54"/>
      <c r="H412" s="54"/>
      <c r="I412" s="54"/>
      <c r="J412" s="54"/>
      <c r="K412" s="54"/>
    </row>
    <row r="413" spans="2:11" ht="13.8" x14ac:dyDescent="0.25">
      <c r="B413" s="54"/>
      <c r="C413" s="54"/>
      <c r="D413" s="54"/>
      <c r="E413" s="54"/>
      <c r="F413" s="54"/>
      <c r="G413" s="54"/>
      <c r="H413" s="54"/>
      <c r="I413" s="54"/>
      <c r="J413" s="54"/>
      <c r="K413" s="54"/>
    </row>
    <row r="414" spans="2:11" ht="13.8" x14ac:dyDescent="0.25">
      <c r="B414" s="54"/>
      <c r="C414" s="54"/>
      <c r="D414" s="54"/>
      <c r="E414" s="54"/>
      <c r="F414" s="54"/>
      <c r="G414" s="54"/>
      <c r="H414" s="54"/>
      <c r="I414" s="54"/>
      <c r="J414" s="54"/>
      <c r="K414" s="54"/>
    </row>
    <row r="415" spans="2:11" ht="13.8" x14ac:dyDescent="0.25">
      <c r="B415" s="54"/>
      <c r="C415" s="54"/>
      <c r="D415" s="54"/>
      <c r="E415" s="54"/>
      <c r="F415" s="54"/>
      <c r="G415" s="54"/>
      <c r="H415" s="54"/>
      <c r="I415" s="54"/>
      <c r="J415" s="54"/>
      <c r="K415" s="54"/>
    </row>
    <row r="416" spans="2:11" ht="13.8" x14ac:dyDescent="0.25">
      <c r="B416" s="54"/>
      <c r="C416" s="54"/>
      <c r="D416" s="54"/>
      <c r="E416" s="54"/>
      <c r="F416" s="54"/>
      <c r="G416" s="54"/>
      <c r="H416" s="54"/>
      <c r="I416" s="54"/>
      <c r="J416" s="54"/>
      <c r="K416" s="54"/>
    </row>
    <row r="417" spans="2:11" ht="13.8" x14ac:dyDescent="0.25">
      <c r="B417" s="54"/>
      <c r="C417" s="54"/>
      <c r="D417" s="54"/>
      <c r="E417" s="54"/>
      <c r="F417" s="54"/>
      <c r="G417" s="54"/>
      <c r="H417" s="54"/>
      <c r="I417" s="54"/>
      <c r="J417" s="54"/>
      <c r="K417" s="54"/>
    </row>
    <row r="418" spans="2:11" ht="13.8" x14ac:dyDescent="0.25">
      <c r="B418" s="54"/>
      <c r="C418" s="54"/>
      <c r="D418" s="54"/>
      <c r="E418" s="54"/>
      <c r="F418" s="54"/>
      <c r="G418" s="54"/>
      <c r="H418" s="54"/>
      <c r="I418" s="54"/>
      <c r="J418" s="54"/>
      <c r="K418" s="54"/>
    </row>
    <row r="419" spans="2:11" ht="13.8" x14ac:dyDescent="0.25">
      <c r="B419" s="54"/>
      <c r="C419" s="54"/>
      <c r="D419" s="54"/>
      <c r="E419" s="54"/>
      <c r="F419" s="54"/>
      <c r="G419" s="54"/>
      <c r="H419" s="54"/>
      <c r="I419" s="54"/>
      <c r="J419" s="54"/>
      <c r="K419" s="54"/>
    </row>
    <row r="420" spans="2:11" ht="13.8" x14ac:dyDescent="0.25">
      <c r="B420" s="54"/>
      <c r="C420" s="54"/>
      <c r="D420" s="54"/>
      <c r="E420" s="54"/>
      <c r="F420" s="54"/>
      <c r="G420" s="54"/>
      <c r="H420" s="54"/>
      <c r="I420" s="54"/>
      <c r="J420" s="54"/>
      <c r="K420" s="54"/>
    </row>
    <row r="421" spans="2:11" ht="13.8" x14ac:dyDescent="0.25">
      <c r="B421" s="54"/>
      <c r="C421" s="54"/>
      <c r="D421" s="54"/>
      <c r="E421" s="54"/>
      <c r="F421" s="54"/>
      <c r="G421" s="54"/>
      <c r="H421" s="54"/>
      <c r="I421" s="54"/>
      <c r="J421" s="54"/>
      <c r="K421" s="54"/>
    </row>
    <row r="422" spans="2:11" ht="13.8" x14ac:dyDescent="0.25">
      <c r="B422" s="54"/>
      <c r="C422" s="54"/>
      <c r="D422" s="54"/>
      <c r="E422" s="54"/>
      <c r="F422" s="54"/>
      <c r="G422" s="54"/>
      <c r="H422" s="54"/>
      <c r="I422" s="54"/>
      <c r="J422" s="54"/>
      <c r="K422" s="54"/>
    </row>
    <row r="423" spans="2:11" ht="13.8" x14ac:dyDescent="0.25">
      <c r="B423" s="54"/>
      <c r="C423" s="54"/>
      <c r="D423" s="54"/>
      <c r="E423" s="54"/>
      <c r="F423" s="54"/>
      <c r="G423" s="54"/>
      <c r="H423" s="54"/>
      <c r="I423" s="54"/>
      <c r="J423" s="54"/>
      <c r="K423" s="54"/>
    </row>
    <row r="424" spans="2:11" ht="13.8" x14ac:dyDescent="0.25">
      <c r="B424" s="54"/>
      <c r="C424" s="54"/>
      <c r="D424" s="54"/>
      <c r="E424" s="54"/>
      <c r="F424" s="54"/>
      <c r="G424" s="54"/>
      <c r="H424" s="54"/>
      <c r="I424" s="54"/>
      <c r="J424" s="54"/>
      <c r="K424" s="54"/>
    </row>
    <row r="425" spans="2:11" ht="13.8" x14ac:dyDescent="0.25">
      <c r="B425" s="54"/>
      <c r="C425" s="54"/>
      <c r="D425" s="54"/>
      <c r="E425" s="54"/>
      <c r="F425" s="54"/>
      <c r="G425" s="54"/>
      <c r="H425" s="54"/>
      <c r="I425" s="54"/>
      <c r="J425" s="54"/>
      <c r="K425" s="54"/>
    </row>
  </sheetData>
  <mergeCells count="10">
    <mergeCell ref="H5:H6"/>
    <mergeCell ref="I5:I6"/>
    <mergeCell ref="J5:J6"/>
    <mergeCell ref="K5:K6"/>
    <mergeCell ref="B5:B6"/>
    <mergeCell ref="C5:C6"/>
    <mergeCell ref="D5:D6"/>
    <mergeCell ref="E5:E6"/>
    <mergeCell ref="F5:F6"/>
    <mergeCell ref="G5:G6"/>
  </mergeCells>
  <printOptions horizontalCentered="1" gridLines="1"/>
  <pageMargins left="0.78740157480314965" right="0.78740157480314965" top="1.2598425196850394" bottom="0.98425196850393704" header="0" footer="0"/>
  <pageSetup scale="75" orientation="portrait" verticalDpi="14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5"/>
  <sheetViews>
    <sheetView zoomScale="110" zoomScaleNormal="110" workbookViewId="0">
      <selection activeCell="E9" sqref="E9"/>
    </sheetView>
  </sheetViews>
  <sheetFormatPr baseColWidth="10" defaultColWidth="8" defaultRowHeight="13.2" x14ac:dyDescent="0.25"/>
  <cols>
    <col min="1" max="1" width="38.33203125" style="1105" customWidth="1"/>
    <col min="2" max="2" width="11" style="1105" customWidth="1"/>
    <col min="3" max="3" width="1.6640625" style="1105" customWidth="1"/>
    <col min="4" max="4" width="11.44140625" style="1105" customWidth="1"/>
    <col min="5" max="5" width="33.88671875" style="1105" customWidth="1"/>
    <col min="6" max="6" width="28.44140625" style="1105" customWidth="1"/>
    <col min="7" max="7" width="12.44140625" style="1105" customWidth="1"/>
    <col min="8" max="8" width="2.6640625" style="1105" customWidth="1"/>
    <col min="9" max="16384" width="8" style="1105"/>
  </cols>
  <sheetData>
    <row r="1" spans="1:8" ht="67.5" customHeight="1" x14ac:dyDescent="0.25">
      <c r="A1" s="1334" t="s">
        <v>2664</v>
      </c>
      <c r="B1" s="1334"/>
      <c r="C1" s="1334"/>
      <c r="D1" s="1335" t="s">
        <v>2665</v>
      </c>
      <c r="E1" s="1336"/>
      <c r="F1" s="1336"/>
      <c r="G1" s="1336"/>
      <c r="H1" s="1336"/>
    </row>
    <row r="2" spans="1:8" ht="45.9" customHeight="1" x14ac:dyDescent="0.25"/>
    <row r="3" spans="1:8" ht="27" customHeight="1" x14ac:dyDescent="0.25">
      <c r="A3" s="1106" t="s">
        <v>2666</v>
      </c>
      <c r="B3" s="1107" t="s">
        <v>2667</v>
      </c>
      <c r="C3" s="1337" t="s">
        <v>2668</v>
      </c>
      <c r="D3" s="1338"/>
      <c r="E3" s="1108" t="s">
        <v>2669</v>
      </c>
      <c r="F3" s="1109" t="s">
        <v>2670</v>
      </c>
      <c r="G3" s="1110" t="s">
        <v>2671</v>
      </c>
    </row>
    <row r="4" spans="1:8" ht="36" customHeight="1" x14ac:dyDescent="0.25">
      <c r="A4" s="1111" t="s">
        <v>2672</v>
      </c>
      <c r="B4" s="1112">
        <v>8.4</v>
      </c>
      <c r="C4" s="1339">
        <v>7373545</v>
      </c>
      <c r="D4" s="1340"/>
      <c r="E4" s="1113" t="s">
        <v>2673</v>
      </c>
      <c r="F4" s="1111" t="s">
        <v>2674</v>
      </c>
      <c r="G4" s="1111" t="s">
        <v>2675</v>
      </c>
    </row>
    <row r="5" spans="1:8" ht="24" customHeight="1" x14ac:dyDescent="0.25">
      <c r="A5" s="1114" t="s">
        <v>2676</v>
      </c>
      <c r="B5" s="1115">
        <v>6.7</v>
      </c>
      <c r="C5" s="1332">
        <v>5881280</v>
      </c>
      <c r="D5" s="1333"/>
      <c r="E5" s="1113" t="s">
        <v>2677</v>
      </c>
      <c r="F5" s="1116" t="s">
        <v>2678</v>
      </c>
      <c r="G5" s="1114" t="s">
        <v>2675</v>
      </c>
    </row>
    <row r="6" spans="1:8" ht="39.75" customHeight="1" x14ac:dyDescent="0.25">
      <c r="A6" s="1111" t="s">
        <v>2679</v>
      </c>
      <c r="B6" s="1112">
        <v>6</v>
      </c>
      <c r="C6" s="1339">
        <v>5266818</v>
      </c>
      <c r="D6" s="1340"/>
      <c r="E6" s="1114" t="s">
        <v>2680</v>
      </c>
      <c r="F6" s="1116" t="s">
        <v>2681</v>
      </c>
      <c r="G6" s="1111" t="s">
        <v>2682</v>
      </c>
    </row>
    <row r="7" spans="1:8" ht="73.5" customHeight="1" x14ac:dyDescent="0.25">
      <c r="A7" s="1111" t="s">
        <v>2683</v>
      </c>
      <c r="B7" s="1112">
        <v>5.5</v>
      </c>
      <c r="C7" s="1339">
        <v>4827917</v>
      </c>
      <c r="D7" s="1340"/>
      <c r="E7" s="1111" t="s">
        <v>2684</v>
      </c>
      <c r="F7" s="1116" t="s">
        <v>2685</v>
      </c>
      <c r="G7" s="1111" t="s">
        <v>2682</v>
      </c>
    </row>
    <row r="8" spans="1:8" ht="47.25" customHeight="1" x14ac:dyDescent="0.25">
      <c r="A8" s="1111" t="s">
        <v>2686</v>
      </c>
      <c r="B8" s="1112">
        <v>4.5999999999999996</v>
      </c>
      <c r="C8" s="1339">
        <v>4037894</v>
      </c>
      <c r="D8" s="1340"/>
      <c r="E8" s="1114" t="s">
        <v>2687</v>
      </c>
      <c r="F8" s="1116" t="s">
        <v>2688</v>
      </c>
      <c r="G8" s="1111" t="s">
        <v>2689</v>
      </c>
    </row>
    <row r="9" spans="1:8" ht="48.9" customHeight="1" x14ac:dyDescent="0.25">
      <c r="A9" s="1111" t="s">
        <v>2690</v>
      </c>
      <c r="B9" s="1112">
        <v>4</v>
      </c>
      <c r="C9" s="1339">
        <v>3511212</v>
      </c>
      <c r="D9" s="1340"/>
      <c r="E9" s="1111" t="s">
        <v>2687</v>
      </c>
      <c r="F9" s="1114" t="s">
        <v>2691</v>
      </c>
      <c r="G9" s="1111" t="s">
        <v>2692</v>
      </c>
    </row>
    <row r="10" spans="1:8" ht="38.4" customHeight="1" x14ac:dyDescent="0.25">
      <c r="A10" s="1111" t="s">
        <v>2693</v>
      </c>
      <c r="B10" s="1112">
        <v>3</v>
      </c>
      <c r="C10" s="1339">
        <v>2633409</v>
      </c>
      <c r="D10" s="1340"/>
      <c r="E10" s="1114" t="s">
        <v>2694</v>
      </c>
      <c r="F10" s="1114" t="s">
        <v>2741</v>
      </c>
      <c r="G10" s="1111" t="s">
        <v>2696</v>
      </c>
    </row>
    <row r="11" spans="1:8" ht="34.35" customHeight="1" x14ac:dyDescent="0.25">
      <c r="A11" s="1111" t="s">
        <v>2697</v>
      </c>
      <c r="B11" s="1112">
        <v>2.8</v>
      </c>
      <c r="C11" s="1339">
        <v>2457848</v>
      </c>
      <c r="D11" s="1340"/>
      <c r="E11" s="1114" t="s">
        <v>2694</v>
      </c>
      <c r="F11" s="1114" t="s">
        <v>2695</v>
      </c>
      <c r="G11" s="1111" t="s">
        <v>2698</v>
      </c>
    </row>
    <row r="12" spans="1:8" ht="24" customHeight="1" x14ac:dyDescent="0.25">
      <c r="A12" s="1114" t="s">
        <v>2699</v>
      </c>
      <c r="B12" s="1115">
        <v>2.7</v>
      </c>
      <c r="C12" s="1332">
        <v>2370068</v>
      </c>
      <c r="D12" s="1333"/>
      <c r="E12" s="1116" t="s">
        <v>2700</v>
      </c>
      <c r="F12" s="1116" t="s">
        <v>2701</v>
      </c>
      <c r="G12" s="1114" t="s">
        <v>2702</v>
      </c>
    </row>
    <row r="13" spans="1:8" ht="24" customHeight="1" x14ac:dyDescent="0.25">
      <c r="A13" s="1114" t="s">
        <v>2703</v>
      </c>
      <c r="B13" s="1115">
        <v>2.7</v>
      </c>
      <c r="C13" s="1332">
        <v>2370068</v>
      </c>
      <c r="D13" s="1333"/>
      <c r="E13" s="1116" t="s">
        <v>2704</v>
      </c>
      <c r="F13" s="1111" t="s">
        <v>2705</v>
      </c>
      <c r="G13" s="1114" t="s">
        <v>2696</v>
      </c>
    </row>
    <row r="14" spans="1:8" ht="24.75" customHeight="1" x14ac:dyDescent="0.25">
      <c r="A14" s="1114" t="s">
        <v>2706</v>
      </c>
      <c r="B14" s="1115">
        <v>2.2999999999999998</v>
      </c>
      <c r="C14" s="1332">
        <v>2018947</v>
      </c>
      <c r="D14" s="1333"/>
      <c r="E14" s="1116" t="s">
        <v>2707</v>
      </c>
      <c r="F14" s="1111" t="s">
        <v>2708</v>
      </c>
      <c r="G14" s="1114" t="s">
        <v>2698</v>
      </c>
    </row>
    <row r="15" spans="1:8" ht="24.6" customHeight="1" x14ac:dyDescent="0.25">
      <c r="A15" s="1114" t="s">
        <v>2709</v>
      </c>
      <c r="B15" s="1115">
        <v>1.8</v>
      </c>
      <c r="C15" s="1332">
        <v>1580045</v>
      </c>
      <c r="D15" s="1333"/>
      <c r="E15" s="1114" t="s">
        <v>2710</v>
      </c>
      <c r="F15" s="1114" t="s">
        <v>2711</v>
      </c>
      <c r="G15" s="1114" t="s">
        <v>2712</v>
      </c>
    </row>
    <row r="16" spans="1:8" ht="13.5" customHeight="1" x14ac:dyDescent="0.25">
      <c r="A16" s="1114" t="s">
        <v>2713</v>
      </c>
      <c r="B16" s="1115">
        <v>1.4</v>
      </c>
      <c r="C16" s="1332">
        <v>1228924</v>
      </c>
      <c r="D16" s="1333"/>
      <c r="E16" s="1114" t="s">
        <v>2714</v>
      </c>
      <c r="F16" s="1114" t="s">
        <v>2715</v>
      </c>
      <c r="G16" s="1114" t="s">
        <v>2716</v>
      </c>
    </row>
    <row r="17" spans="1:7" ht="16.5" customHeight="1" x14ac:dyDescent="0.25">
      <c r="A17" s="1114" t="s">
        <v>2717</v>
      </c>
      <c r="B17" s="1115">
        <v>1.1000000000000001</v>
      </c>
      <c r="C17" s="1332">
        <v>965583</v>
      </c>
      <c r="D17" s="1333"/>
      <c r="E17" s="1114" t="s">
        <v>2718</v>
      </c>
      <c r="F17" s="1114" t="s">
        <v>2719</v>
      </c>
      <c r="G17" s="1114" t="s">
        <v>2716</v>
      </c>
    </row>
    <row r="18" spans="1:7" ht="12.75" customHeight="1" x14ac:dyDescent="0.25">
      <c r="A18" s="1117" t="s">
        <v>2720</v>
      </c>
      <c r="B18" s="1118"/>
      <c r="C18" s="1343"/>
      <c r="D18" s="1344"/>
      <c r="E18" s="1118"/>
      <c r="F18" s="1118"/>
      <c r="G18" s="1118"/>
    </row>
    <row r="19" spans="1:7" ht="32.4" x14ac:dyDescent="0.25">
      <c r="A19" s="1114" t="s">
        <v>2738</v>
      </c>
      <c r="B19" s="1119"/>
      <c r="C19" s="1332">
        <v>163896</v>
      </c>
      <c r="D19" s="1333"/>
      <c r="E19" s="1119"/>
      <c r="F19" s="1119"/>
      <c r="G19" s="1119"/>
    </row>
    <row r="20" spans="1:7" ht="13.5" customHeight="1" x14ac:dyDescent="0.25">
      <c r="A20" s="1114" t="s">
        <v>2721</v>
      </c>
      <c r="B20" s="1118"/>
      <c r="C20" s="1332">
        <v>3567529</v>
      </c>
      <c r="D20" s="1333"/>
      <c r="E20" s="1118"/>
      <c r="F20" s="1118"/>
      <c r="G20" s="1118"/>
    </row>
    <row r="21" spans="1:7" ht="24" customHeight="1" x14ac:dyDescent="0.25">
      <c r="A21" s="1116" t="s">
        <v>2722</v>
      </c>
      <c r="B21" s="1119"/>
      <c r="C21" s="1332">
        <v>251736</v>
      </c>
      <c r="D21" s="1333"/>
      <c r="E21" s="1119"/>
      <c r="F21" s="1119"/>
      <c r="G21" s="1119"/>
    </row>
    <row r="22" spans="1:7" ht="12.75" customHeight="1" x14ac:dyDescent="0.25">
      <c r="A22" s="1117" t="s">
        <v>2723</v>
      </c>
      <c r="B22" s="1118"/>
      <c r="C22" s="1343"/>
      <c r="D22" s="1344"/>
      <c r="E22" s="1118"/>
      <c r="F22" s="1118"/>
      <c r="G22" s="1118"/>
    </row>
    <row r="23" spans="1:7" ht="24" customHeight="1" x14ac:dyDescent="0.25">
      <c r="A23" s="1116" t="s">
        <v>2724</v>
      </c>
      <c r="B23" s="1119"/>
      <c r="C23" s="1332">
        <v>948026</v>
      </c>
      <c r="D23" s="1333"/>
      <c r="E23" s="1119"/>
      <c r="F23" s="1119"/>
      <c r="G23" s="1119"/>
    </row>
    <row r="24" spans="1:7" ht="12.75" customHeight="1" x14ac:dyDescent="0.25">
      <c r="A24" s="1341" t="s">
        <v>2725</v>
      </c>
      <c r="B24" s="1342"/>
      <c r="C24" s="1343"/>
      <c r="D24" s="1344"/>
      <c r="E24" s="1118"/>
      <c r="F24" s="1118"/>
      <c r="G24" s="1118"/>
    </row>
    <row r="25" spans="1:7" ht="13.5" customHeight="1" x14ac:dyDescent="0.25">
      <c r="A25" s="1114" t="s">
        <v>2726</v>
      </c>
      <c r="B25" s="1118"/>
      <c r="C25" s="1332">
        <v>128556</v>
      </c>
      <c r="D25" s="1333"/>
      <c r="E25" s="1118"/>
      <c r="F25" s="1118"/>
      <c r="G25" s="1118"/>
    </row>
    <row r="26" spans="1:7" ht="13.5" customHeight="1" x14ac:dyDescent="0.25">
      <c r="A26" s="1114" t="s">
        <v>2727</v>
      </c>
      <c r="B26" s="1118"/>
      <c r="C26" s="1332">
        <v>251736</v>
      </c>
      <c r="D26" s="1333"/>
      <c r="E26" s="1118"/>
      <c r="F26" s="1118"/>
      <c r="G26" s="1118"/>
    </row>
    <row r="27" spans="1:7" ht="24" customHeight="1" x14ac:dyDescent="0.25">
      <c r="A27" s="1116" t="s">
        <v>2728</v>
      </c>
      <c r="B27" s="1119"/>
      <c r="C27" s="1332">
        <v>117834</v>
      </c>
      <c r="D27" s="1333"/>
      <c r="E27" s="1119"/>
      <c r="F27" s="1119"/>
      <c r="G27" s="1119"/>
    </row>
    <row r="28" spans="1:7" ht="12.75" customHeight="1" x14ac:dyDescent="0.25">
      <c r="A28" s="1117" t="s">
        <v>2729</v>
      </c>
      <c r="B28" s="1118"/>
      <c r="C28" s="1343"/>
      <c r="D28" s="1344"/>
      <c r="E28" s="1118"/>
      <c r="F28" s="1118"/>
      <c r="G28" s="1118"/>
    </row>
    <row r="29" spans="1:7" ht="62.4" customHeight="1" x14ac:dyDescent="0.25">
      <c r="A29" s="1116" t="s">
        <v>2730</v>
      </c>
      <c r="B29" s="1116"/>
      <c r="C29" s="1339">
        <v>5425709</v>
      </c>
      <c r="D29" s="1340"/>
      <c r="E29" s="1116"/>
      <c r="F29" s="1116"/>
      <c r="G29" s="1116"/>
    </row>
    <row r="30" spans="1:7" ht="24" customHeight="1" x14ac:dyDescent="0.25">
      <c r="A30" s="1116" t="s">
        <v>2731</v>
      </c>
      <c r="B30" s="1119"/>
      <c r="C30" s="1332">
        <v>415200</v>
      </c>
      <c r="D30" s="1333"/>
      <c r="E30" s="1119"/>
      <c r="F30" s="1119"/>
      <c r="G30" s="1119"/>
    </row>
    <row r="31" spans="1:7" ht="24" customHeight="1" x14ac:dyDescent="0.25">
      <c r="A31" s="1116" t="s">
        <v>2732</v>
      </c>
      <c r="B31" s="1119"/>
      <c r="C31" s="1332">
        <v>207600</v>
      </c>
      <c r="D31" s="1333"/>
      <c r="E31" s="1119"/>
      <c r="F31" s="1119"/>
      <c r="G31" s="1119"/>
    </row>
    <row r="32" spans="1:7" ht="12.15" customHeight="1" x14ac:dyDescent="0.25">
      <c r="A32" s="1120" t="s">
        <v>2733</v>
      </c>
      <c r="B32" s="1118"/>
      <c r="C32" s="1343"/>
      <c r="D32" s="1344"/>
      <c r="E32" s="1118"/>
      <c r="F32" s="1118"/>
      <c r="G32" s="1118"/>
    </row>
    <row r="33" spans="1:7" ht="15.15" customHeight="1" x14ac:dyDescent="0.25">
      <c r="A33" s="1114" t="s">
        <v>2734</v>
      </c>
      <c r="B33" s="1118"/>
      <c r="C33" s="1332">
        <v>112456</v>
      </c>
      <c r="D33" s="1333"/>
      <c r="E33" s="1118"/>
      <c r="F33" s="1118"/>
      <c r="G33" s="1118"/>
    </row>
    <row r="34" spans="1:7" ht="12.15" customHeight="1" x14ac:dyDescent="0.25">
      <c r="A34" s="1120" t="s">
        <v>2735</v>
      </c>
      <c r="B34" s="1118"/>
      <c r="C34" s="1343"/>
      <c r="D34" s="1344"/>
      <c r="E34" s="1118"/>
      <c r="F34" s="1118"/>
      <c r="G34" s="1118"/>
    </row>
    <row r="35" spans="1:7" ht="93.75" customHeight="1" x14ac:dyDescent="0.25">
      <c r="A35" s="1116" t="s">
        <v>2736</v>
      </c>
      <c r="B35" s="1116"/>
      <c r="C35" s="1339">
        <v>743338</v>
      </c>
      <c r="D35" s="1340"/>
      <c r="E35" s="1116"/>
      <c r="F35" s="1116"/>
      <c r="G35" s="1116"/>
    </row>
  </sheetData>
  <mergeCells count="36">
    <mergeCell ref="C31:D31"/>
    <mergeCell ref="C32:D32"/>
    <mergeCell ref="C33:D33"/>
    <mergeCell ref="C34:D34"/>
    <mergeCell ref="C35:D35"/>
    <mergeCell ref="C30:D30"/>
    <mergeCell ref="C19:D19"/>
    <mergeCell ref="C20:D20"/>
    <mergeCell ref="C21:D21"/>
    <mergeCell ref="C22:D22"/>
    <mergeCell ref="C23:D23"/>
    <mergeCell ref="C25:D25"/>
    <mergeCell ref="C26:D26"/>
    <mergeCell ref="C27:D27"/>
    <mergeCell ref="C28:D28"/>
    <mergeCell ref="C29:D29"/>
    <mergeCell ref="A24:B24"/>
    <mergeCell ref="C24:D24"/>
    <mergeCell ref="C13:D13"/>
    <mergeCell ref="C14:D14"/>
    <mergeCell ref="C15:D15"/>
    <mergeCell ref="C16:D16"/>
    <mergeCell ref="C17:D17"/>
    <mergeCell ref="C18:D18"/>
    <mergeCell ref="C12:D12"/>
    <mergeCell ref="A1:C1"/>
    <mergeCell ref="D1:H1"/>
    <mergeCell ref="C3:D3"/>
    <mergeCell ref="C4:D4"/>
    <mergeCell ref="C5:D5"/>
    <mergeCell ref="C6:D6"/>
    <mergeCell ref="C7:D7"/>
    <mergeCell ref="C8:D8"/>
    <mergeCell ref="C9:D9"/>
    <mergeCell ref="C10:D10"/>
    <mergeCell ref="C11:D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pageSetUpPr fitToPage="1"/>
  </sheetPr>
  <dimension ref="A1:U75"/>
  <sheetViews>
    <sheetView view="pageBreakPreview" zoomScaleNormal="100" zoomScaleSheetLayoutView="100" workbookViewId="0">
      <selection activeCell="E26" sqref="E26"/>
    </sheetView>
  </sheetViews>
  <sheetFormatPr baseColWidth="10" defaultColWidth="11.44140625" defaultRowHeight="13.2" x14ac:dyDescent="0.25"/>
  <cols>
    <col min="1" max="1" width="7" style="191" customWidth="1"/>
    <col min="2" max="2" width="43.6640625" style="185" customWidth="1"/>
    <col min="3" max="3" width="9.44140625" style="185" customWidth="1"/>
    <col min="4" max="4" width="10.5546875" style="185" customWidth="1"/>
    <col min="5" max="5" width="12.44140625" style="269" customWidth="1"/>
    <col min="6" max="6" width="12.6640625" style="264" customWidth="1"/>
    <col min="7" max="7" width="11.109375" style="264" customWidth="1"/>
    <col min="8" max="8" width="15.5546875" style="265" customWidth="1"/>
    <col min="9" max="9" width="20.44140625" style="185" customWidth="1"/>
    <col min="10" max="10" width="22.109375" style="185" customWidth="1"/>
    <col min="11" max="11" width="27" style="185" customWidth="1"/>
    <col min="12" max="12" width="20.109375" style="185" customWidth="1"/>
    <col min="13" max="13" width="8.33203125" style="185" customWidth="1"/>
    <col min="14" max="15" width="27" style="185" customWidth="1"/>
    <col min="16" max="19" width="11.44140625" style="185"/>
    <col min="20" max="20" width="12.88671875" style="185" bestFit="1" customWidth="1"/>
    <col min="21" max="16384" width="11.44140625" style="185"/>
  </cols>
  <sheetData>
    <row r="1" spans="1:21" ht="13.8" thickBot="1" x14ac:dyDescent="0.3"/>
    <row r="2" spans="1:21" ht="55.5" customHeight="1" x14ac:dyDescent="0.25">
      <c r="A2" s="1348"/>
      <c r="B2" s="1349"/>
      <c r="C2" s="1349"/>
      <c r="D2" s="1349"/>
      <c r="E2" s="1349"/>
      <c r="F2" s="1349"/>
      <c r="G2" s="1349"/>
      <c r="H2" s="1350"/>
      <c r="T2" s="310">
        <v>360000</v>
      </c>
      <c r="U2" s="186" t="s">
        <v>301</v>
      </c>
    </row>
    <row r="3" spans="1:21" s="232" customFormat="1" ht="20.25" customHeight="1" x14ac:dyDescent="0.3">
      <c r="A3" s="1351" t="s">
        <v>45</v>
      </c>
      <c r="B3" s="1352"/>
      <c r="C3" s="1352"/>
      <c r="D3" s="1352"/>
      <c r="E3" s="1352"/>
      <c r="F3" s="1352"/>
      <c r="G3" s="1352"/>
      <c r="H3" s="1353"/>
      <c r="T3" s="310">
        <f>13000*6</f>
        <v>78000</v>
      </c>
      <c r="U3" s="186" t="s">
        <v>302</v>
      </c>
    </row>
    <row r="4" spans="1:21" ht="15" x14ac:dyDescent="0.25">
      <c r="A4" s="1354" t="s">
        <v>147</v>
      </c>
      <c r="B4" s="1355"/>
      <c r="C4" s="1355"/>
      <c r="D4" s="1355"/>
      <c r="E4" s="1355"/>
      <c r="F4" s="1355"/>
      <c r="G4" s="1355"/>
      <c r="H4" s="1356"/>
      <c r="T4" s="310">
        <f>63500*1.19*6</f>
        <v>453390</v>
      </c>
      <c r="U4" s="186" t="s">
        <v>303</v>
      </c>
    </row>
    <row r="5" spans="1:21" ht="50.25" customHeight="1" x14ac:dyDescent="0.25">
      <c r="A5" s="1357" t="s">
        <v>2750</v>
      </c>
      <c r="B5" s="1358"/>
      <c r="C5" s="1358"/>
      <c r="D5" s="1358"/>
      <c r="E5" s="1358"/>
      <c r="F5" s="1358"/>
      <c r="G5" s="1358"/>
      <c r="H5" s="1359"/>
      <c r="T5" s="310">
        <f>50000*1.19*6</f>
        <v>357000</v>
      </c>
      <c r="U5" s="186" t="s">
        <v>304</v>
      </c>
    </row>
    <row r="6" spans="1:21" s="233" customFormat="1" ht="18.75" customHeight="1" x14ac:dyDescent="0.4">
      <c r="A6" s="1354" t="s">
        <v>2752</v>
      </c>
      <c r="B6" s="1360"/>
      <c r="C6" s="1360"/>
      <c r="D6" s="1360"/>
      <c r="E6" s="1360"/>
      <c r="F6" s="1360"/>
      <c r="G6" s="1360"/>
      <c r="H6" s="1361"/>
      <c r="T6" s="310">
        <f>10000*6</f>
        <v>60000</v>
      </c>
      <c r="U6" s="186" t="s">
        <v>305</v>
      </c>
    </row>
    <row r="7" spans="1:21" s="233" customFormat="1" ht="7.5" customHeight="1" x14ac:dyDescent="0.4">
      <c r="A7" s="1354"/>
      <c r="B7" s="1360"/>
      <c r="C7" s="1360"/>
      <c r="D7" s="1360"/>
      <c r="E7" s="1360"/>
      <c r="F7" s="1360"/>
      <c r="G7" s="1360"/>
      <c r="H7" s="1361"/>
      <c r="T7" s="311">
        <f>SUM(T2:T6)</f>
        <v>1308390</v>
      </c>
      <c r="U7" s="186"/>
    </row>
    <row r="8" spans="1:21" ht="50.25" customHeight="1" x14ac:dyDescent="0.25">
      <c r="A8" s="193" t="s">
        <v>246</v>
      </c>
      <c r="B8" s="194" t="s">
        <v>1</v>
      </c>
      <c r="C8" s="270" t="s">
        <v>177</v>
      </c>
      <c r="D8" s="270" t="s">
        <v>247</v>
      </c>
      <c r="E8" s="271" t="s">
        <v>248</v>
      </c>
      <c r="F8" s="272" t="s">
        <v>249</v>
      </c>
      <c r="G8" s="272" t="s">
        <v>250</v>
      </c>
      <c r="H8" s="293" t="s">
        <v>251</v>
      </c>
      <c r="I8" s="1125"/>
      <c r="J8" s="234"/>
      <c r="K8" s="234"/>
      <c r="L8" s="234"/>
      <c r="M8" s="234"/>
      <c r="N8" s="234"/>
      <c r="O8" s="234"/>
    </row>
    <row r="9" spans="1:21" ht="18.75" customHeight="1" x14ac:dyDescent="0.25">
      <c r="A9" s="193" t="s">
        <v>252</v>
      </c>
      <c r="B9" s="277" t="s">
        <v>253</v>
      </c>
      <c r="C9" s="278"/>
      <c r="D9" s="278"/>
      <c r="E9" s="279"/>
      <c r="F9" s="280"/>
      <c r="G9" s="280"/>
      <c r="H9" s="294"/>
      <c r="I9" s="1126"/>
      <c r="J9" s="235"/>
      <c r="K9" s="235"/>
      <c r="L9" s="235"/>
      <c r="M9" s="235"/>
      <c r="N9" s="235"/>
      <c r="O9" s="235"/>
    </row>
    <row r="10" spans="1:21" ht="23.25" customHeight="1" x14ac:dyDescent="0.25">
      <c r="A10" s="295">
        <v>1</v>
      </c>
      <c r="B10" s="245" t="s">
        <v>254</v>
      </c>
      <c r="C10" s="281"/>
      <c r="D10" s="281"/>
      <c r="E10" s="282"/>
      <c r="F10" s="283"/>
      <c r="G10" s="283"/>
      <c r="H10" s="296"/>
      <c r="I10" s="236"/>
      <c r="J10" s="236"/>
      <c r="K10" s="236"/>
      <c r="L10" s="237"/>
      <c r="M10" s="237"/>
      <c r="N10" s="237"/>
      <c r="O10" s="237"/>
    </row>
    <row r="11" spans="1:21" s="191" customFormat="1" ht="17.25" customHeight="1" x14ac:dyDescent="0.25">
      <c r="A11" s="187">
        <v>1.1000000000000001</v>
      </c>
      <c r="B11" s="238" t="s">
        <v>255</v>
      </c>
      <c r="C11" s="189" t="s">
        <v>256</v>
      </c>
      <c r="D11" s="189">
        <v>1</v>
      </c>
      <c r="E11" s="239">
        <v>6700000</v>
      </c>
      <c r="F11" s="240">
        <v>1</v>
      </c>
      <c r="G11" s="241">
        <v>10</v>
      </c>
      <c r="H11" s="297">
        <f t="shared" ref="H11:H18" si="0">+E11*F11*G11*D11</f>
        <v>67000000</v>
      </c>
      <c r="I11" s="1142">
        <f>+G11*D11</f>
        <v>10</v>
      </c>
      <c r="J11" s="242">
        <f>+$I$27*I11</f>
        <v>2046239.527027027</v>
      </c>
      <c r="K11" s="243"/>
      <c r="L11" s="243"/>
      <c r="M11" s="243"/>
      <c r="N11" s="243"/>
      <c r="O11" s="243"/>
    </row>
    <row r="12" spans="1:21" s="191" customFormat="1" ht="17.25" customHeight="1" x14ac:dyDescent="0.25">
      <c r="A12" s="187" t="s">
        <v>1747</v>
      </c>
      <c r="B12" s="238" t="s">
        <v>257</v>
      </c>
      <c r="C12" s="189" t="s">
        <v>256</v>
      </c>
      <c r="D12" s="189">
        <v>3</v>
      </c>
      <c r="E12" s="239">
        <v>4600000</v>
      </c>
      <c r="F12" s="240">
        <v>1</v>
      </c>
      <c r="G12" s="241">
        <v>10</v>
      </c>
      <c r="H12" s="297">
        <f>+E12*F12*G12*D12</f>
        <v>138000000</v>
      </c>
      <c r="I12" s="1142">
        <f t="shared" ref="I12:I18" si="1">+G12*D12</f>
        <v>30</v>
      </c>
      <c r="J12" s="242">
        <f t="shared" ref="J12:J18" si="2">+$I$27*I12</f>
        <v>6138718.5810810812</v>
      </c>
      <c r="K12" s="243"/>
      <c r="L12" s="243"/>
      <c r="M12" s="243"/>
      <c r="N12" s="243"/>
      <c r="O12" s="243"/>
    </row>
    <row r="13" spans="1:21" s="191" customFormat="1" ht="17.25" customHeight="1" x14ac:dyDescent="0.25">
      <c r="A13" s="187" t="s">
        <v>1764</v>
      </c>
      <c r="B13" s="238" t="s">
        <v>1746</v>
      </c>
      <c r="C13" s="189" t="s">
        <v>256</v>
      </c>
      <c r="D13" s="189">
        <v>1</v>
      </c>
      <c r="E13" s="239">
        <v>4000000</v>
      </c>
      <c r="F13" s="240">
        <v>1</v>
      </c>
      <c r="G13" s="241">
        <v>9</v>
      </c>
      <c r="H13" s="297">
        <f t="shared" si="0"/>
        <v>36000000</v>
      </c>
      <c r="I13" s="1142">
        <f t="shared" si="1"/>
        <v>9</v>
      </c>
      <c r="J13" s="242">
        <f t="shared" si="2"/>
        <v>1841615.5743243243</v>
      </c>
      <c r="K13" s="243"/>
      <c r="L13" s="243"/>
      <c r="M13" s="243"/>
      <c r="N13" s="243"/>
      <c r="O13" s="243"/>
    </row>
    <row r="14" spans="1:21" s="191" customFormat="1" ht="17.25" customHeight="1" x14ac:dyDescent="0.25">
      <c r="A14" s="187" t="s">
        <v>573</v>
      </c>
      <c r="B14" s="238" t="s">
        <v>2742</v>
      </c>
      <c r="C14" s="189" t="s">
        <v>256</v>
      </c>
      <c r="D14" s="189">
        <v>2</v>
      </c>
      <c r="E14" s="239">
        <v>2400000</v>
      </c>
      <c r="F14" s="240">
        <v>1</v>
      </c>
      <c r="G14" s="241">
        <v>9</v>
      </c>
      <c r="H14" s="297">
        <f t="shared" ref="H14" si="3">+E14*F14*G14*D14</f>
        <v>43200000</v>
      </c>
      <c r="I14" s="1142">
        <f t="shared" si="1"/>
        <v>18</v>
      </c>
      <c r="J14" s="242">
        <f t="shared" si="2"/>
        <v>3683231.1486486485</v>
      </c>
      <c r="K14" s="243"/>
      <c r="L14" s="243"/>
      <c r="M14" s="243"/>
      <c r="N14" s="243"/>
      <c r="O14" s="243"/>
    </row>
    <row r="15" spans="1:21" s="191" customFormat="1" ht="17.25" customHeight="1" x14ac:dyDescent="0.25">
      <c r="A15" s="187" t="s">
        <v>1765</v>
      </c>
      <c r="B15" s="238" t="s">
        <v>2596</v>
      </c>
      <c r="C15" s="189" t="s">
        <v>256</v>
      </c>
      <c r="D15" s="189">
        <v>1</v>
      </c>
      <c r="E15" s="239">
        <f>+E13</f>
        <v>4000000</v>
      </c>
      <c r="F15" s="240">
        <v>1</v>
      </c>
      <c r="G15" s="241">
        <v>9</v>
      </c>
      <c r="H15" s="297">
        <f t="shared" si="0"/>
        <v>36000000</v>
      </c>
      <c r="I15" s="1142">
        <f t="shared" si="1"/>
        <v>9</v>
      </c>
      <c r="J15" s="242">
        <f t="shared" si="2"/>
        <v>1841615.5743243243</v>
      </c>
      <c r="K15" s="243"/>
      <c r="L15" s="243"/>
      <c r="M15" s="243"/>
      <c r="N15" s="243"/>
      <c r="O15" s="243"/>
    </row>
    <row r="16" spans="1:21" s="191" customFormat="1" ht="17.25" customHeight="1" x14ac:dyDescent="0.25">
      <c r="A16" s="187" t="s">
        <v>1748</v>
      </c>
      <c r="B16" s="238" t="s">
        <v>1762</v>
      </c>
      <c r="C16" s="189" t="s">
        <v>256</v>
      </c>
      <c r="D16" s="189">
        <v>2</v>
      </c>
      <c r="E16" s="239">
        <f>+E14</f>
        <v>2400000</v>
      </c>
      <c r="F16" s="240">
        <v>1</v>
      </c>
      <c r="G16" s="241">
        <v>9</v>
      </c>
      <c r="H16" s="297">
        <f t="shared" si="0"/>
        <v>43200000</v>
      </c>
      <c r="I16" s="1142">
        <f t="shared" si="1"/>
        <v>18</v>
      </c>
      <c r="J16" s="242">
        <f t="shared" si="2"/>
        <v>3683231.1486486485</v>
      </c>
      <c r="K16" s="243"/>
      <c r="L16" s="243"/>
      <c r="M16" s="243"/>
      <c r="N16" s="243"/>
      <c r="O16" s="243"/>
    </row>
    <row r="17" spans="1:15" s="191" customFormat="1" ht="17.25" customHeight="1" x14ac:dyDescent="0.25">
      <c r="A17" s="187" t="s">
        <v>2598</v>
      </c>
      <c r="B17" s="238" t="s">
        <v>258</v>
      </c>
      <c r="C17" s="189" t="s">
        <v>256</v>
      </c>
      <c r="D17" s="189">
        <v>1</v>
      </c>
      <c r="E17" s="239">
        <f>+E15</f>
        <v>4000000</v>
      </c>
      <c r="F17" s="240">
        <v>1</v>
      </c>
      <c r="G17" s="241">
        <v>9</v>
      </c>
      <c r="H17" s="297">
        <f t="shared" si="0"/>
        <v>36000000</v>
      </c>
      <c r="I17" s="1142">
        <f t="shared" si="1"/>
        <v>9</v>
      </c>
      <c r="J17" s="242">
        <f t="shared" si="2"/>
        <v>1841615.5743243243</v>
      </c>
      <c r="K17" s="243"/>
      <c r="L17" s="243"/>
      <c r="M17" s="243"/>
      <c r="N17" s="243"/>
      <c r="O17" s="243"/>
    </row>
    <row r="18" spans="1:15" s="191" customFormat="1" ht="17.25" customHeight="1" x14ac:dyDescent="0.25">
      <c r="A18" s="187" t="s">
        <v>2751</v>
      </c>
      <c r="B18" s="238" t="s">
        <v>259</v>
      </c>
      <c r="C18" s="189" t="s">
        <v>256</v>
      </c>
      <c r="D18" s="189">
        <v>5</v>
      </c>
      <c r="E18" s="239">
        <v>2350000</v>
      </c>
      <c r="F18" s="240">
        <v>1</v>
      </c>
      <c r="G18" s="241">
        <v>9</v>
      </c>
      <c r="H18" s="297">
        <f t="shared" si="0"/>
        <v>105750000</v>
      </c>
      <c r="I18" s="1142">
        <f t="shared" si="1"/>
        <v>45</v>
      </c>
      <c r="J18" s="242">
        <f t="shared" si="2"/>
        <v>9208077.8716216218</v>
      </c>
      <c r="K18" s="243"/>
      <c r="L18" s="243"/>
      <c r="M18" s="243"/>
      <c r="N18" s="243"/>
      <c r="O18" s="243"/>
    </row>
    <row r="19" spans="1:15" s="191" customFormat="1" ht="17.25" customHeight="1" x14ac:dyDescent="0.25">
      <c r="A19" s="187"/>
      <c r="B19" s="238"/>
      <c r="C19" s="189"/>
      <c r="D19" s="189"/>
      <c r="E19" s="239"/>
      <c r="F19" s="895"/>
      <c r="G19" s="241"/>
      <c r="H19" s="297"/>
      <c r="I19" s="1142">
        <f>+SUM(I11:I18)</f>
        <v>148</v>
      </c>
      <c r="J19" s="242">
        <f>+SUM(J11:J18)</f>
        <v>30284345</v>
      </c>
      <c r="K19" s="243"/>
      <c r="L19" s="243"/>
      <c r="M19" s="243"/>
      <c r="N19" s="243"/>
      <c r="O19" s="243"/>
    </row>
    <row r="20" spans="1:15" ht="23.25" customHeight="1" x14ac:dyDescent="0.25">
      <c r="A20" s="295">
        <v>2</v>
      </c>
      <c r="B20" s="245" t="s">
        <v>260</v>
      </c>
      <c r="C20" s="189"/>
      <c r="D20" s="246"/>
      <c r="E20" s="247"/>
      <c r="F20" s="248"/>
      <c r="G20" s="249"/>
      <c r="H20" s="297"/>
      <c r="L20" s="243"/>
      <c r="M20" s="243"/>
      <c r="N20" s="243"/>
      <c r="O20" s="243"/>
    </row>
    <row r="21" spans="1:15" s="191" customFormat="1" ht="17.25" customHeight="1" x14ac:dyDescent="0.25">
      <c r="A21" s="187" t="s">
        <v>223</v>
      </c>
      <c r="B21" s="238" t="s">
        <v>261</v>
      </c>
      <c r="C21" s="189" t="s">
        <v>256</v>
      </c>
      <c r="D21" s="189">
        <v>1</v>
      </c>
      <c r="E21" s="239">
        <v>1000000</v>
      </c>
      <c r="F21" s="240">
        <v>1</v>
      </c>
      <c r="G21" s="241">
        <v>10</v>
      </c>
      <c r="H21" s="297">
        <f>D21*E21*F21*G21</f>
        <v>10000000</v>
      </c>
      <c r="I21" s="242"/>
      <c r="J21" s="242"/>
      <c r="K21" s="243"/>
      <c r="L21" s="243"/>
      <c r="M21" s="243"/>
      <c r="N21" s="243"/>
      <c r="O21" s="243"/>
    </row>
    <row r="22" spans="1:15" s="191" customFormat="1" ht="17.25" customHeight="1" x14ac:dyDescent="0.25">
      <c r="A22" s="187"/>
      <c r="B22" s="238"/>
      <c r="C22" s="189"/>
      <c r="D22" s="1122">
        <f>SUM(D11:D21)</f>
        <v>17</v>
      </c>
      <c r="E22" s="239"/>
      <c r="F22" s="240"/>
      <c r="G22" s="241"/>
      <c r="H22" s="297"/>
      <c r="I22" s="242"/>
      <c r="J22" s="242"/>
      <c r="K22" s="243"/>
      <c r="L22" s="243"/>
      <c r="M22" s="243"/>
      <c r="N22" s="243"/>
      <c r="O22" s="243"/>
    </row>
    <row r="23" spans="1:15" ht="23.25" customHeight="1" x14ac:dyDescent="0.25">
      <c r="A23" s="187"/>
      <c r="B23" s="245" t="s">
        <v>262</v>
      </c>
      <c r="C23" s="246"/>
      <c r="D23" s="246"/>
      <c r="E23" s="248"/>
      <c r="F23" s="250"/>
      <c r="G23" s="250"/>
      <c r="H23" s="298">
        <f>+SUM(H11:H21)</f>
        <v>515150000</v>
      </c>
      <c r="I23" s="309"/>
      <c r="J23" s="309"/>
      <c r="K23" s="309"/>
      <c r="L23" s="309"/>
    </row>
    <row r="24" spans="1:15" ht="23.25" customHeight="1" x14ac:dyDescent="0.25">
      <c r="A24" s="187"/>
      <c r="B24" s="245" t="s">
        <v>263</v>
      </c>
      <c r="C24" s="246"/>
      <c r="D24" s="246"/>
      <c r="E24" s="248"/>
      <c r="F24" s="250"/>
      <c r="G24" s="1137">
        <v>2.0699999999999998</v>
      </c>
      <c r="H24" s="298"/>
    </row>
    <row r="25" spans="1:15" ht="23.25" customHeight="1" x14ac:dyDescent="0.25">
      <c r="A25" s="187"/>
      <c r="B25" s="245" t="s">
        <v>264</v>
      </c>
      <c r="C25" s="246"/>
      <c r="D25" s="246"/>
      <c r="E25" s="248"/>
      <c r="F25" s="250"/>
      <c r="G25" s="251"/>
      <c r="H25" s="298">
        <f>IFERROR((H23)*G24,0)</f>
        <v>1066360499.9999999</v>
      </c>
    </row>
    <row r="26" spans="1:15" ht="162.75" customHeight="1" x14ac:dyDescent="0.25">
      <c r="A26" s="187" t="s">
        <v>376</v>
      </c>
      <c r="B26" s="244" t="s">
        <v>1761</v>
      </c>
      <c r="C26" s="254" t="s">
        <v>1759</v>
      </c>
      <c r="D26" s="246"/>
      <c r="E26" s="248"/>
      <c r="F26" s="250"/>
      <c r="G26" s="251"/>
      <c r="H26" s="1138">
        <v>4670000</v>
      </c>
    </row>
    <row r="27" spans="1:15" s="191" customFormat="1" ht="41.25" customHeight="1" x14ac:dyDescent="0.25">
      <c r="A27" s="187" t="s">
        <v>265</v>
      </c>
      <c r="B27" s="244" t="s">
        <v>1757</v>
      </c>
      <c r="C27" s="254" t="s">
        <v>1759</v>
      </c>
      <c r="D27" s="189"/>
      <c r="E27" s="239"/>
      <c r="F27" s="241"/>
      <c r="G27" s="241"/>
      <c r="H27" s="1138">
        <v>30284345</v>
      </c>
      <c r="I27" s="243">
        <f>+H27/I19</f>
        <v>204623.95270270269</v>
      </c>
    </row>
    <row r="28" spans="1:15" ht="24.75" customHeight="1" x14ac:dyDescent="0.25">
      <c r="A28" s="299"/>
      <c r="B28" s="284" t="s">
        <v>269</v>
      </c>
      <c r="C28" s="285"/>
      <c r="D28" s="285"/>
      <c r="E28" s="286"/>
      <c r="F28" s="287"/>
      <c r="G28" s="287"/>
      <c r="H28" s="300">
        <f>H25+H27+H26</f>
        <v>1101314845</v>
      </c>
    </row>
    <row r="29" spans="1:15" ht="24.75" customHeight="1" x14ac:dyDescent="0.25">
      <c r="A29" s="193" t="s">
        <v>270</v>
      </c>
      <c r="B29" s="277" t="s">
        <v>271</v>
      </c>
      <c r="C29" s="190"/>
      <c r="D29" s="190"/>
      <c r="E29" s="288"/>
      <c r="F29" s="289"/>
      <c r="G29" s="289"/>
      <c r="H29" s="301"/>
    </row>
    <row r="30" spans="1:15" ht="23.25" customHeight="1" x14ac:dyDescent="0.25">
      <c r="A30" s="187">
        <v>3</v>
      </c>
      <c r="B30" s="245" t="s">
        <v>272</v>
      </c>
      <c r="C30" s="246"/>
      <c r="D30" s="246"/>
      <c r="E30" s="247"/>
      <c r="F30" s="250"/>
      <c r="G30" s="250"/>
      <c r="H30" s="302"/>
    </row>
    <row r="31" spans="1:15" s="256" customFormat="1" ht="23.25" customHeight="1" x14ac:dyDescent="0.25">
      <c r="A31" s="193"/>
      <c r="B31" s="194"/>
      <c r="C31" s="194" t="s">
        <v>177</v>
      </c>
      <c r="D31" s="194" t="s">
        <v>178</v>
      </c>
      <c r="E31" s="1128" t="s">
        <v>65</v>
      </c>
      <c r="F31" s="1129" t="s">
        <v>273</v>
      </c>
      <c r="G31" s="1129" t="s">
        <v>274</v>
      </c>
      <c r="H31" s="1127" t="s">
        <v>275</v>
      </c>
    </row>
    <row r="32" spans="1:15" s="191" customFormat="1" ht="85.5" customHeight="1" x14ac:dyDescent="0.25">
      <c r="A32" s="187" t="s">
        <v>1958</v>
      </c>
      <c r="B32" s="244" t="s">
        <v>1756</v>
      </c>
      <c r="C32" s="189" t="s">
        <v>276</v>
      </c>
      <c r="D32" s="189">
        <v>3</v>
      </c>
      <c r="E32" s="239">
        <v>6000000</v>
      </c>
      <c r="F32" s="1121">
        <v>1</v>
      </c>
      <c r="G32" s="189">
        <v>9</v>
      </c>
      <c r="H32" s="297">
        <f>D32*E32*F32*G32</f>
        <v>162000000</v>
      </c>
    </row>
    <row r="33" spans="1:11" s="191" customFormat="1" ht="29.25" customHeight="1" x14ac:dyDescent="0.25">
      <c r="A33" s="187" t="s">
        <v>1960</v>
      </c>
      <c r="B33" s="244" t="s">
        <v>277</v>
      </c>
      <c r="C33" s="189" t="s">
        <v>34</v>
      </c>
      <c r="D33" s="189">
        <v>5</v>
      </c>
      <c r="E33" s="239">
        <v>550000</v>
      </c>
      <c r="F33" s="1121">
        <v>1</v>
      </c>
      <c r="G33" s="189">
        <v>9</v>
      </c>
      <c r="H33" s="297">
        <f t="shared" ref="H33:H38" si="4">D33*E33*F33*G33</f>
        <v>24750000</v>
      </c>
    </row>
    <row r="34" spans="1:11" s="191" customFormat="1" ht="31.5" customHeight="1" x14ac:dyDescent="0.25">
      <c r="A34" s="187" t="s">
        <v>1962</v>
      </c>
      <c r="B34" s="244" t="s">
        <v>2745</v>
      </c>
      <c r="C34" s="189" t="s">
        <v>276</v>
      </c>
      <c r="D34" s="189">
        <v>1</v>
      </c>
      <c r="E34" s="239">
        <v>200000</v>
      </c>
      <c r="F34" s="1121">
        <v>1</v>
      </c>
      <c r="G34" s="189">
        <v>10</v>
      </c>
      <c r="H34" s="297">
        <f t="shared" si="4"/>
        <v>2000000</v>
      </c>
    </row>
    <row r="35" spans="1:11" s="191" customFormat="1" ht="30.75" customHeight="1" x14ac:dyDescent="0.25">
      <c r="A35" s="187" t="s">
        <v>224</v>
      </c>
      <c r="B35" s="244" t="s">
        <v>583</v>
      </c>
      <c r="C35" s="189" t="s">
        <v>276</v>
      </c>
      <c r="D35" s="189">
        <f>D22</f>
        <v>17</v>
      </c>
      <c r="E35" s="239">
        <v>70000</v>
      </c>
      <c r="F35" s="1121">
        <v>1</v>
      </c>
      <c r="G35" s="189">
        <v>9</v>
      </c>
      <c r="H35" s="297">
        <f t="shared" si="4"/>
        <v>10710000</v>
      </c>
      <c r="I35" s="1141">
        <f>+E35*D35</f>
        <v>1190000</v>
      </c>
    </row>
    <row r="36" spans="1:11" s="191" customFormat="1" ht="39" customHeight="1" x14ac:dyDescent="0.25">
      <c r="A36" s="187" t="s">
        <v>1965</v>
      </c>
      <c r="B36" s="244" t="s">
        <v>2746</v>
      </c>
      <c r="C36" s="189" t="s">
        <v>1758</v>
      </c>
      <c r="D36" s="189">
        <v>15</v>
      </c>
      <c r="E36" s="239">
        <v>280000</v>
      </c>
      <c r="F36" s="1121">
        <v>1</v>
      </c>
      <c r="G36" s="189">
        <v>9</v>
      </c>
      <c r="H36" s="297">
        <f t="shared" si="4"/>
        <v>37800000</v>
      </c>
    </row>
    <row r="37" spans="1:11" s="191" customFormat="1" ht="24" customHeight="1" x14ac:dyDescent="0.25">
      <c r="A37" s="187" t="s">
        <v>1851</v>
      </c>
      <c r="B37" s="244" t="s">
        <v>2739</v>
      </c>
      <c r="C37" s="189" t="s">
        <v>34</v>
      </c>
      <c r="D37" s="189">
        <v>3</v>
      </c>
      <c r="E37" s="239">
        <v>1520000</v>
      </c>
      <c r="F37" s="1121">
        <v>1</v>
      </c>
      <c r="G37" s="189">
        <v>1</v>
      </c>
      <c r="H37" s="297">
        <f>D37*E37*F37</f>
        <v>4560000</v>
      </c>
    </row>
    <row r="38" spans="1:11" s="191" customFormat="1" ht="30.75" customHeight="1" x14ac:dyDescent="0.25">
      <c r="A38" s="187" t="s">
        <v>2599</v>
      </c>
      <c r="B38" s="244" t="s">
        <v>1760</v>
      </c>
      <c r="C38" s="189" t="s">
        <v>34</v>
      </c>
      <c r="D38" s="189">
        <v>3</v>
      </c>
      <c r="E38" s="239">
        <v>1050000</v>
      </c>
      <c r="F38" s="1121">
        <v>1</v>
      </c>
      <c r="G38" s="189">
        <v>9</v>
      </c>
      <c r="H38" s="297">
        <f t="shared" si="4"/>
        <v>28350000</v>
      </c>
    </row>
    <row r="39" spans="1:11" s="191" customFormat="1" ht="37.5" customHeight="1" x14ac:dyDescent="0.25">
      <c r="A39" s="1130"/>
      <c r="B39" s="1131"/>
      <c r="C39" s="1132"/>
      <c r="D39" s="1133" t="s">
        <v>2737</v>
      </c>
      <c r="E39" s="1134" t="s">
        <v>566</v>
      </c>
      <c r="F39" s="1135"/>
      <c r="G39" s="1133" t="s">
        <v>567</v>
      </c>
      <c r="H39" s="1136"/>
    </row>
    <row r="40" spans="1:11" s="191" customFormat="1" ht="129" customHeight="1" x14ac:dyDescent="0.25">
      <c r="A40" s="1123">
        <v>3.8</v>
      </c>
      <c r="B40" s="244" t="s">
        <v>278</v>
      </c>
      <c r="C40" s="189" t="s">
        <v>279</v>
      </c>
      <c r="D40" s="189">
        <v>15</v>
      </c>
      <c r="E40" s="239">
        <v>550000</v>
      </c>
      <c r="F40" s="241"/>
      <c r="G40" s="189">
        <v>5</v>
      </c>
      <c r="H40" s="297">
        <f>D40*E40*G40</f>
        <v>41250000</v>
      </c>
      <c r="K40" s="1140"/>
    </row>
    <row r="41" spans="1:11" s="191" customFormat="1" ht="59.25" customHeight="1" x14ac:dyDescent="0.25">
      <c r="A41" s="187">
        <v>3.9</v>
      </c>
      <c r="B41" s="244" t="s">
        <v>280</v>
      </c>
      <c r="C41" s="254" t="s">
        <v>1759</v>
      </c>
      <c r="D41" s="322"/>
      <c r="E41" s="896"/>
      <c r="F41" s="897"/>
      <c r="G41" s="897"/>
      <c r="H41" s="1138">
        <f>24471061</f>
        <v>24471061</v>
      </c>
    </row>
    <row r="42" spans="1:11" s="191" customFormat="1" ht="53.25" customHeight="1" x14ac:dyDescent="0.25">
      <c r="A42" s="1124">
        <v>3.1</v>
      </c>
      <c r="B42" s="244" t="s">
        <v>1763</v>
      </c>
      <c r="C42" s="254" t="s">
        <v>1759</v>
      </c>
      <c r="D42" s="322"/>
      <c r="E42" s="896"/>
      <c r="F42" s="897"/>
      <c r="G42" s="897"/>
      <c r="H42" s="1138">
        <v>13300000</v>
      </c>
    </row>
    <row r="43" spans="1:11" s="191" customFormat="1" ht="27.75" customHeight="1" x14ac:dyDescent="0.25">
      <c r="A43" s="187">
        <v>3.11</v>
      </c>
      <c r="B43" s="244" t="s">
        <v>2740</v>
      </c>
      <c r="C43" s="254" t="s">
        <v>1759</v>
      </c>
      <c r="D43" s="322"/>
      <c r="E43" s="896"/>
      <c r="F43" s="897"/>
      <c r="G43" s="897"/>
      <c r="H43" s="1138">
        <v>16264700</v>
      </c>
    </row>
    <row r="44" spans="1:11" s="191" customFormat="1" ht="19.5" customHeight="1" x14ac:dyDescent="0.25">
      <c r="A44" s="299"/>
      <c r="B44" s="284" t="s">
        <v>287</v>
      </c>
      <c r="C44" s="290"/>
      <c r="D44" s="290"/>
      <c r="E44" s="291"/>
      <c r="F44" s="292"/>
      <c r="G44" s="292"/>
      <c r="H44" s="300">
        <f>SUM(H32:H43)</f>
        <v>365455761</v>
      </c>
    </row>
    <row r="45" spans="1:11" s="191" customFormat="1" ht="20.25" customHeight="1" x14ac:dyDescent="0.25">
      <c r="A45" s="299"/>
      <c r="B45" s="284" t="s">
        <v>288</v>
      </c>
      <c r="C45" s="290"/>
      <c r="D45" s="290"/>
      <c r="E45" s="291"/>
      <c r="F45" s="292"/>
      <c r="G45" s="292"/>
      <c r="H45" s="300">
        <f>H44+H28</f>
        <v>1466770606</v>
      </c>
    </row>
    <row r="46" spans="1:11" s="191" customFormat="1" ht="21" customHeight="1" x14ac:dyDescent="0.25">
      <c r="A46" s="299"/>
      <c r="B46" s="284" t="s">
        <v>289</v>
      </c>
      <c r="C46" s="290"/>
      <c r="D46" s="290"/>
      <c r="E46" s="291"/>
      <c r="F46" s="292"/>
      <c r="G46" s="292"/>
      <c r="H46" s="300">
        <f>H45*0.19</f>
        <v>278686415.13999999</v>
      </c>
    </row>
    <row r="47" spans="1:11" ht="20.25" customHeight="1" thickBot="1" x14ac:dyDescent="0.3">
      <c r="A47" s="303"/>
      <c r="B47" s="304" t="s">
        <v>290</v>
      </c>
      <c r="C47" s="305"/>
      <c r="D47" s="305"/>
      <c r="E47" s="306"/>
      <c r="F47" s="307"/>
      <c r="G47" s="307"/>
      <c r="H47" s="308">
        <f>ROUND(SUM(H45:H46),0)</f>
        <v>1745457021</v>
      </c>
      <c r="I47" s="265">
        <v>1831296154</v>
      </c>
      <c r="J47" s="265">
        <f>+I47-H47</f>
        <v>85839133</v>
      </c>
    </row>
    <row r="48" spans="1:11" ht="13.8" thickBot="1" x14ac:dyDescent="0.3">
      <c r="E48" s="257"/>
      <c r="F48" s="257"/>
      <c r="G48" s="257"/>
      <c r="H48" s="258"/>
    </row>
    <row r="49" spans="1:8" x14ac:dyDescent="0.25">
      <c r="A49" s="259"/>
      <c r="B49" s="273" t="s">
        <v>291</v>
      </c>
      <c r="C49" s="273"/>
      <c r="D49" s="273"/>
      <c r="E49" s="274"/>
      <c r="F49" s="275"/>
      <c r="G49" s="275"/>
      <c r="H49" s="276"/>
    </row>
    <row r="50" spans="1:8" ht="16.5" customHeight="1" x14ac:dyDescent="0.25">
      <c r="A50" s="1345" t="s">
        <v>292</v>
      </c>
      <c r="B50" s="1346"/>
      <c r="C50" s="1346"/>
      <c r="D50" s="1346"/>
      <c r="E50" s="1346"/>
      <c r="F50" s="1346"/>
      <c r="G50" s="1346"/>
      <c r="H50" s="1347"/>
    </row>
    <row r="51" spans="1:8" ht="33.75" customHeight="1" x14ac:dyDescent="0.25">
      <c r="A51" s="1345" t="s">
        <v>293</v>
      </c>
      <c r="B51" s="1346"/>
      <c r="C51" s="1346"/>
      <c r="D51" s="1346"/>
      <c r="E51" s="1346"/>
      <c r="F51" s="1346"/>
      <c r="G51" s="1346"/>
      <c r="H51" s="1347"/>
    </row>
    <row r="52" spans="1:8" ht="18" customHeight="1" x14ac:dyDescent="0.25">
      <c r="A52" s="1345" t="s">
        <v>294</v>
      </c>
      <c r="B52" s="1346"/>
      <c r="C52" s="1346"/>
      <c r="D52" s="1346"/>
      <c r="E52" s="1346"/>
      <c r="F52" s="1346"/>
      <c r="G52" s="1346"/>
      <c r="H52" s="1347"/>
    </row>
    <row r="53" spans="1:8" ht="60.75" customHeight="1" x14ac:dyDescent="0.25">
      <c r="A53" s="1345" t="s">
        <v>295</v>
      </c>
      <c r="B53" s="1346"/>
      <c r="C53" s="1346"/>
      <c r="D53" s="1346"/>
      <c r="E53" s="1346"/>
      <c r="F53" s="1346"/>
      <c r="G53" s="1346"/>
      <c r="H53" s="1347"/>
    </row>
    <row r="54" spans="1:8" ht="30" customHeight="1" x14ac:dyDescent="0.25">
      <c r="A54" s="1345" t="s">
        <v>2747</v>
      </c>
      <c r="B54" s="1346"/>
      <c r="C54" s="1346"/>
      <c r="D54" s="1346"/>
      <c r="E54" s="1346"/>
      <c r="F54" s="1346"/>
      <c r="G54" s="1346"/>
      <c r="H54" s="1347"/>
    </row>
    <row r="55" spans="1:8" ht="60" customHeight="1" x14ac:dyDescent="0.25">
      <c r="A55" s="1345" t="s">
        <v>2743</v>
      </c>
      <c r="B55" s="1346"/>
      <c r="C55" s="1346"/>
      <c r="D55" s="1346"/>
      <c r="E55" s="1346"/>
      <c r="F55" s="1346"/>
      <c r="G55" s="1346"/>
      <c r="H55" s="1347"/>
    </row>
    <row r="56" spans="1:8" ht="54.75" customHeight="1" x14ac:dyDescent="0.25">
      <c r="A56" s="1345" t="s">
        <v>2744</v>
      </c>
      <c r="B56" s="1346"/>
      <c r="C56" s="1346"/>
      <c r="D56" s="1346"/>
      <c r="E56" s="1346"/>
      <c r="F56" s="1346"/>
      <c r="G56" s="1346"/>
      <c r="H56" s="1347"/>
    </row>
    <row r="57" spans="1:8" ht="29.25" customHeight="1" x14ac:dyDescent="0.25">
      <c r="A57" s="1366" t="s">
        <v>2748</v>
      </c>
      <c r="B57" s="1362"/>
      <c r="C57" s="1362"/>
      <c r="D57" s="1362"/>
      <c r="E57" s="1362"/>
      <c r="F57" s="1362"/>
      <c r="G57" s="1362"/>
      <c r="H57" s="1367"/>
    </row>
    <row r="58" spans="1:8" ht="30" customHeight="1" thickBot="1" x14ac:dyDescent="0.3">
      <c r="A58" s="1363" t="s">
        <v>2749</v>
      </c>
      <c r="B58" s="1364"/>
      <c r="C58" s="1364"/>
      <c r="D58" s="1364"/>
      <c r="E58" s="1364"/>
      <c r="F58" s="1364"/>
      <c r="G58" s="1364"/>
      <c r="H58" s="1365"/>
    </row>
    <row r="59" spans="1:8" x14ac:dyDescent="0.25">
      <c r="A59" s="259"/>
      <c r="B59" s="260"/>
      <c r="C59" s="260"/>
      <c r="D59" s="260"/>
      <c r="E59" s="261"/>
      <c r="F59" s="261"/>
      <c r="G59" s="261"/>
      <c r="H59" s="1139"/>
    </row>
    <row r="60" spans="1:8" ht="15" x14ac:dyDescent="0.25">
      <c r="A60" s="1257"/>
      <c r="B60" s="1258"/>
      <c r="D60" s="262"/>
      <c r="E60" s="573"/>
      <c r="F60" s="263"/>
    </row>
    <row r="61" spans="1:8" ht="15" x14ac:dyDescent="0.25">
      <c r="A61" s="174"/>
      <c r="B61" s="572"/>
      <c r="C61" s="175"/>
      <c r="D61" s="262"/>
      <c r="E61" s="574"/>
      <c r="F61" s="263"/>
    </row>
    <row r="62" spans="1:8" ht="15" x14ac:dyDescent="0.25">
      <c r="A62" s="174"/>
      <c r="B62" s="572"/>
      <c r="C62" s="175"/>
      <c r="D62" s="262"/>
      <c r="E62" s="574"/>
      <c r="F62" s="263"/>
    </row>
    <row r="63" spans="1:8" ht="15" x14ac:dyDescent="0.25">
      <c r="A63" s="176"/>
      <c r="B63" s="572"/>
      <c r="C63" s="175"/>
      <c r="D63" s="262"/>
      <c r="E63" s="262"/>
      <c r="F63" s="263"/>
    </row>
    <row r="64" spans="1:8" ht="15" x14ac:dyDescent="0.25">
      <c r="A64" s="1368"/>
      <c r="B64" s="1369"/>
      <c r="C64" s="561"/>
      <c r="D64" s="84"/>
      <c r="E64" s="561"/>
      <c r="F64" s="263"/>
    </row>
    <row r="65" spans="1:8" ht="15" x14ac:dyDescent="0.25">
      <c r="A65" s="561"/>
      <c r="B65" s="561"/>
      <c r="C65" s="561"/>
      <c r="D65" s="84"/>
      <c r="E65" s="561"/>
      <c r="F65" s="263"/>
    </row>
    <row r="66" spans="1:8" ht="18.899999999999999" customHeight="1" x14ac:dyDescent="0.25">
      <c r="A66" s="199"/>
      <c r="B66" s="199"/>
      <c r="C66" s="199"/>
      <c r="D66" s="84"/>
      <c r="E66" s="199"/>
      <c r="F66" s="263"/>
    </row>
    <row r="67" spans="1:8" ht="15" x14ac:dyDescent="0.25">
      <c r="A67" s="199"/>
      <c r="B67" s="199"/>
      <c r="C67" s="199"/>
      <c r="D67" s="84"/>
      <c r="E67" s="199"/>
      <c r="F67" s="263"/>
    </row>
    <row r="68" spans="1:8" ht="15" x14ac:dyDescent="0.25">
      <c r="A68" s="215"/>
      <c r="B68" s="199"/>
      <c r="C68" s="199"/>
      <c r="D68" s="84"/>
      <c r="E68" s="199"/>
      <c r="F68" s="263"/>
    </row>
    <row r="69" spans="1:8" ht="15" x14ac:dyDescent="0.25">
      <c r="A69" s="215"/>
      <c r="B69" s="199"/>
      <c r="C69" s="199"/>
      <c r="D69" s="84"/>
      <c r="E69" s="199"/>
      <c r="F69" s="263"/>
    </row>
    <row r="70" spans="1:8" ht="14.4" x14ac:dyDescent="0.3">
      <c r="A70" s="267"/>
      <c r="B70" s="266"/>
      <c r="C70" s="266"/>
      <c r="D70" s="262"/>
      <c r="E70" s="262"/>
      <c r="F70" s="263"/>
    </row>
    <row r="71" spans="1:8" ht="14.4" x14ac:dyDescent="0.3">
      <c r="A71" s="268"/>
      <c r="B71" s="266"/>
      <c r="C71" s="266"/>
      <c r="D71" s="262"/>
      <c r="E71" s="262"/>
      <c r="F71" s="263"/>
    </row>
    <row r="72" spans="1:8" ht="14.4" x14ac:dyDescent="0.3">
      <c r="A72" s="266"/>
      <c r="B72" s="266"/>
      <c r="C72" s="266"/>
      <c r="D72" s="262"/>
      <c r="E72" s="262"/>
      <c r="F72" s="263"/>
    </row>
    <row r="73" spans="1:8" x14ac:dyDescent="0.25">
      <c r="A73" s="255"/>
    </row>
    <row r="74" spans="1:8" ht="78" customHeight="1" x14ac:dyDescent="0.25">
      <c r="A74" s="1362"/>
      <c r="B74" s="1362"/>
      <c r="C74" s="1362"/>
      <c r="D74" s="1362"/>
      <c r="E74" s="1362"/>
      <c r="F74" s="1362"/>
      <c r="G74" s="1362"/>
      <c r="H74" s="1362"/>
    </row>
    <row r="75" spans="1:8" ht="59.25" customHeight="1" x14ac:dyDescent="0.25">
      <c r="A75" s="1362"/>
      <c r="B75" s="1362"/>
      <c r="C75" s="1362"/>
      <c r="D75" s="1362"/>
      <c r="E75" s="1362"/>
      <c r="F75" s="1362"/>
      <c r="G75" s="1362"/>
      <c r="H75" s="1362"/>
    </row>
  </sheetData>
  <protectedRanges>
    <protectedRange sqref="E9:E10 E44:E47 H9:H18 H20 H28:H32 H44:H47 H34:H40 H23:H26" name="Rango1_5"/>
    <protectedRange sqref="E34 E20 E28:E32 E23:E26" name="Rango1_3_2"/>
    <protectedRange sqref="E27" name="Rango1_1_2_1_1"/>
    <protectedRange sqref="E35:E43" name="Rango1_2_1_1"/>
    <protectedRange sqref="H75 E75" name="Rango1_1_1_1_1_1_1"/>
    <protectedRange sqref="H74 E74" name="Rango1_1_1_1_1_3"/>
    <protectedRange sqref="H27" name="Rango1_1_2_1"/>
    <protectedRange sqref="E49 H49" name="Rango1_1_1_1_1"/>
    <protectedRange sqref="H50:H52 H56:H57 E56:E57 E50:E54" name="Rango1_1_1_1_1_1_3"/>
    <protectedRange sqref="H53:H54 E53:E54" name="Rango1_1_1_1_1_1_1_2"/>
    <protectedRange sqref="H55 E55" name="Rango1_1_1_1_1_3_2"/>
    <protectedRange sqref="H58 E58" name="Rango1_1_1_1_1_1_2_2"/>
    <protectedRange sqref="H33" name="Rango1_5_4"/>
    <protectedRange sqref="E33" name="Rango1_3_2_3"/>
    <protectedRange sqref="H19" name="Rango1_5_8"/>
    <protectedRange sqref="E11:E18" name="Rango1_3_2_1_1"/>
  </protectedRanges>
  <dataConsolidate/>
  <mergeCells count="18">
    <mergeCell ref="A74:H74"/>
    <mergeCell ref="A75:H75"/>
    <mergeCell ref="A52:H52"/>
    <mergeCell ref="A53:H53"/>
    <mergeCell ref="A55:H55"/>
    <mergeCell ref="A56:H56"/>
    <mergeCell ref="A58:H58"/>
    <mergeCell ref="A60:B60"/>
    <mergeCell ref="A54:H54"/>
    <mergeCell ref="A57:H57"/>
    <mergeCell ref="A64:B64"/>
    <mergeCell ref="A51:H51"/>
    <mergeCell ref="A2:H2"/>
    <mergeCell ref="A3:H3"/>
    <mergeCell ref="A4:H4"/>
    <mergeCell ref="A5:H5"/>
    <mergeCell ref="A6:H7"/>
    <mergeCell ref="A50:H50"/>
  </mergeCells>
  <phoneticPr fontId="87" type="noConversion"/>
  <conditionalFormatting sqref="D21:G21">
    <cfRule type="containsBlanks" dxfId="30" priority="11">
      <formula>LEN(TRIM(D21))=0</formula>
    </cfRule>
  </conditionalFormatting>
  <conditionalFormatting sqref="H26:H27">
    <cfRule type="containsBlanks" dxfId="29" priority="10">
      <formula>LEN(TRIM(H26))=0</formula>
    </cfRule>
  </conditionalFormatting>
  <conditionalFormatting sqref="D32:D38">
    <cfRule type="containsBlanks" dxfId="28" priority="9">
      <formula>LEN(TRIM(D32))=0</formula>
    </cfRule>
  </conditionalFormatting>
  <conditionalFormatting sqref="F32:F38">
    <cfRule type="containsBlanks" dxfId="27" priority="8">
      <formula>LEN(TRIM(F32))=0</formula>
    </cfRule>
  </conditionalFormatting>
  <conditionalFormatting sqref="G32:G36 G38">
    <cfRule type="containsBlanks" dxfId="26" priority="7">
      <formula>LEN(TRIM(G32))=0</formula>
    </cfRule>
  </conditionalFormatting>
  <conditionalFormatting sqref="D40">
    <cfRule type="containsBlanks" dxfId="25" priority="6">
      <formula>LEN(TRIM(D40))=0</formula>
    </cfRule>
  </conditionalFormatting>
  <conditionalFormatting sqref="G40">
    <cfRule type="containsBlanks" dxfId="24" priority="5">
      <formula>LEN(TRIM(G40))=0</formula>
    </cfRule>
  </conditionalFormatting>
  <conditionalFormatting sqref="H41:H43">
    <cfRule type="containsBlanks" dxfId="23" priority="4">
      <formula>LEN(TRIM(H41))=0</formula>
    </cfRule>
  </conditionalFormatting>
  <conditionalFormatting sqref="D11:G13 D15:G18">
    <cfRule type="containsBlanks" dxfId="22" priority="12">
      <formula>LEN(TRIM(D11))=0</formula>
    </cfRule>
  </conditionalFormatting>
  <conditionalFormatting sqref="A5:H5">
    <cfRule type="containsBlanks" dxfId="21" priority="3">
      <formula>LEN(TRIM(A5))=0</formula>
    </cfRule>
  </conditionalFormatting>
  <conditionalFormatting sqref="D14:G14">
    <cfRule type="containsBlanks" dxfId="20" priority="2">
      <formula>LEN(TRIM(D14))=0</formula>
    </cfRule>
  </conditionalFormatting>
  <conditionalFormatting sqref="G37">
    <cfRule type="containsBlanks" dxfId="19" priority="1">
      <formula>LEN(TRIM(G37))=0</formula>
    </cfRule>
  </conditionalFormatting>
  <printOptions horizontalCentered="1" verticalCentered="1"/>
  <pageMargins left="0.23622047244094491" right="0.23622047244094491" top="0.35433070866141736" bottom="0.35433070866141736" header="0.31496062992125984" footer="0.31496062992125984"/>
  <pageSetup scale="71" fitToHeight="2" orientation="portrait" r:id="rId1"/>
  <headerFooter>
    <oddFooter>&amp;C&amp;P de  &amp;N</oddFooter>
  </headerFooter>
  <rowBreaks count="2" manualBreakCount="2">
    <brk id="28" min="1" max="7" man="1"/>
    <brk id="44" min="1"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40CE-DD28-4C7E-8C88-9A8F4FEABED1}">
  <dimension ref="A1:V80"/>
  <sheetViews>
    <sheetView tabSelected="1" view="pageBreakPreview" topLeftCell="A42" zoomScale="124" zoomScaleNormal="100" zoomScaleSheetLayoutView="124" workbookViewId="0">
      <selection activeCell="D45" sqref="D45"/>
    </sheetView>
  </sheetViews>
  <sheetFormatPr baseColWidth="10" defaultColWidth="11.44140625" defaultRowHeight="13.2" x14ac:dyDescent="0.25"/>
  <cols>
    <col min="1" max="1" width="7" style="191" customWidth="1"/>
    <col min="2" max="2" width="43.6640625" style="185" customWidth="1"/>
    <col min="3" max="3" width="9.44140625" style="185" customWidth="1"/>
    <col min="4" max="4" width="10.5546875" style="185" customWidth="1"/>
    <col min="5" max="5" width="12.44140625" style="269" customWidth="1"/>
    <col min="6" max="6" width="20.6640625" style="269" bestFit="1" customWidth="1"/>
    <col min="7" max="7" width="12.6640625" style="264" customWidth="1"/>
    <col min="8" max="8" width="11.109375" style="264" customWidth="1"/>
    <col min="9" max="10" width="15.5546875" style="265" customWidth="1"/>
    <col min="11" max="11" width="22.109375" style="185" customWidth="1"/>
    <col min="12" max="12" width="27" style="185" customWidth="1"/>
    <col min="13" max="13" width="20.109375" style="185" customWidth="1"/>
    <col min="14" max="14" width="8.33203125" style="185" customWidth="1"/>
    <col min="15" max="16" width="27" style="185" customWidth="1"/>
    <col min="17" max="20" width="11.44140625" style="185"/>
    <col min="21" max="21" width="12.88671875" style="185" bestFit="1" customWidth="1"/>
    <col min="22" max="16384" width="11.44140625" style="185"/>
  </cols>
  <sheetData>
    <row r="1" spans="1:22" ht="13.8" thickBot="1" x14ac:dyDescent="0.3"/>
    <row r="2" spans="1:22" ht="55.5" customHeight="1" x14ac:dyDescent="0.25">
      <c r="A2" s="1348"/>
      <c r="B2" s="1349"/>
      <c r="C2" s="1349"/>
      <c r="D2" s="1349"/>
      <c r="E2" s="1349"/>
      <c r="F2" s="1349"/>
      <c r="G2" s="1349"/>
      <c r="H2" s="1349"/>
      <c r="I2" s="1350"/>
      <c r="J2" s="191"/>
      <c r="U2" s="310">
        <v>360000</v>
      </c>
      <c r="V2" s="186" t="s">
        <v>301</v>
      </c>
    </row>
    <row r="3" spans="1:22" s="232" customFormat="1" ht="20.25" customHeight="1" x14ac:dyDescent="0.3">
      <c r="A3" s="1351" t="s">
        <v>45</v>
      </c>
      <c r="B3" s="1352"/>
      <c r="C3" s="1352"/>
      <c r="D3" s="1352"/>
      <c r="E3" s="1352"/>
      <c r="F3" s="1352"/>
      <c r="G3" s="1352"/>
      <c r="H3" s="1352"/>
      <c r="I3" s="1353"/>
      <c r="J3" s="1149"/>
      <c r="U3" s="310">
        <f>13000*6</f>
        <v>78000</v>
      </c>
      <c r="V3" s="186" t="s">
        <v>302</v>
      </c>
    </row>
    <row r="4" spans="1:22" ht="15" x14ac:dyDescent="0.25">
      <c r="A4" s="1354" t="s">
        <v>147</v>
      </c>
      <c r="B4" s="1355"/>
      <c r="C4" s="1355"/>
      <c r="D4" s="1355"/>
      <c r="E4" s="1355"/>
      <c r="F4" s="1355"/>
      <c r="G4" s="1355"/>
      <c r="H4" s="1355"/>
      <c r="I4" s="1356"/>
      <c r="J4" s="1150"/>
      <c r="U4" s="310">
        <f>63500*1.19*6</f>
        <v>453390</v>
      </c>
      <c r="V4" s="186" t="s">
        <v>303</v>
      </c>
    </row>
    <row r="5" spans="1:22" ht="50.25" customHeight="1" x14ac:dyDescent="0.25">
      <c r="A5" s="1357" t="s">
        <v>2750</v>
      </c>
      <c r="B5" s="1358"/>
      <c r="C5" s="1358"/>
      <c r="D5" s="1358"/>
      <c r="E5" s="1358"/>
      <c r="F5" s="1358"/>
      <c r="G5" s="1358"/>
      <c r="H5" s="1358"/>
      <c r="I5" s="1359"/>
      <c r="J5" s="1151" t="s">
        <v>2759</v>
      </c>
      <c r="U5" s="310">
        <f>50000*1.19*6</f>
        <v>357000</v>
      </c>
      <c r="V5" s="186" t="s">
        <v>304</v>
      </c>
    </row>
    <row r="6" spans="1:22" s="233" customFormat="1" ht="18.75" customHeight="1" x14ac:dyDescent="0.4">
      <c r="A6" s="1354" t="s">
        <v>2777</v>
      </c>
      <c r="B6" s="1360"/>
      <c r="C6" s="1360"/>
      <c r="D6" s="1360"/>
      <c r="E6" s="1360"/>
      <c r="F6" s="1360"/>
      <c r="G6" s="1360"/>
      <c r="H6" s="1360"/>
      <c r="I6" s="1361"/>
      <c r="J6" s="1151"/>
      <c r="U6" s="310">
        <f>10000*6</f>
        <v>60000</v>
      </c>
      <c r="V6" s="186" t="s">
        <v>305</v>
      </c>
    </row>
    <row r="7" spans="1:22" s="233" customFormat="1" ht="7.5" customHeight="1" x14ac:dyDescent="0.4">
      <c r="A7" s="1354"/>
      <c r="B7" s="1360"/>
      <c r="C7" s="1360"/>
      <c r="D7" s="1360"/>
      <c r="E7" s="1360"/>
      <c r="F7" s="1360"/>
      <c r="G7" s="1360"/>
      <c r="H7" s="1360"/>
      <c r="I7" s="1361"/>
      <c r="J7" s="1151"/>
      <c r="U7" s="311">
        <f>SUM(U2:U6)</f>
        <v>1308390</v>
      </c>
      <c r="V7" s="186"/>
    </row>
    <row r="8" spans="1:22" ht="50.25" customHeight="1" x14ac:dyDescent="0.25">
      <c r="A8" s="193" t="s">
        <v>246</v>
      </c>
      <c r="B8" s="194" t="s">
        <v>1</v>
      </c>
      <c r="C8" s="270" t="s">
        <v>177</v>
      </c>
      <c r="D8" s="270" t="s">
        <v>247</v>
      </c>
      <c r="E8" s="271" t="s">
        <v>248</v>
      </c>
      <c r="F8" s="271" t="s">
        <v>2761</v>
      </c>
      <c r="G8" s="272" t="s">
        <v>249</v>
      </c>
      <c r="H8" s="272" t="s">
        <v>250</v>
      </c>
      <c r="I8" s="293" t="s">
        <v>2758</v>
      </c>
      <c r="J8" s="293" t="s">
        <v>2760</v>
      </c>
      <c r="K8" s="234"/>
      <c r="L8" s="234"/>
      <c r="M8" s="234"/>
      <c r="N8" s="234"/>
      <c r="O8" s="234"/>
      <c r="P8" s="234"/>
    </row>
    <row r="9" spans="1:22" ht="18.75" customHeight="1" x14ac:dyDescent="0.25">
      <c r="A9" s="193" t="s">
        <v>252</v>
      </c>
      <c r="B9" s="277" t="s">
        <v>253</v>
      </c>
      <c r="C9" s="278"/>
      <c r="D9" s="278"/>
      <c r="E9" s="279"/>
      <c r="F9" s="279"/>
      <c r="G9" s="280"/>
      <c r="H9" s="280"/>
      <c r="I9" s="294"/>
      <c r="J9" s="294"/>
      <c r="K9" s="235"/>
      <c r="L9" s="235"/>
      <c r="M9" s="235"/>
      <c r="N9" s="235"/>
      <c r="O9" s="235"/>
      <c r="P9" s="235"/>
    </row>
    <row r="10" spans="1:22" ht="19.5" customHeight="1" x14ac:dyDescent="0.25">
      <c r="A10" s="295">
        <v>1</v>
      </c>
      <c r="B10" s="245" t="s">
        <v>254</v>
      </c>
      <c r="C10" s="281"/>
      <c r="D10" s="281"/>
      <c r="E10" s="282"/>
      <c r="F10" s="282"/>
      <c r="G10" s="283"/>
      <c r="H10" s="283"/>
      <c r="I10" s="296"/>
      <c r="J10" s="296"/>
      <c r="K10" s="236"/>
      <c r="L10" s="236"/>
      <c r="M10" s="237"/>
      <c r="N10" s="237"/>
      <c r="O10" s="237"/>
      <c r="P10" s="237"/>
    </row>
    <row r="11" spans="1:22" s="191" customFormat="1" ht="17.25" customHeight="1" x14ac:dyDescent="0.25">
      <c r="A11" s="187">
        <v>1.1000000000000001</v>
      </c>
      <c r="B11" s="238" t="s">
        <v>255</v>
      </c>
      <c r="C11" s="189" t="s">
        <v>256</v>
      </c>
      <c r="D11" s="189">
        <v>1</v>
      </c>
      <c r="E11" s="239">
        <v>6700000</v>
      </c>
      <c r="F11" s="239">
        <v>8133862</v>
      </c>
      <c r="G11" s="240">
        <v>1</v>
      </c>
      <c r="H11" s="241">
        <v>3</v>
      </c>
      <c r="I11" s="297">
        <f t="shared" ref="I11:I18" si="0">+E11*G11*H11*D11</f>
        <v>20100000</v>
      </c>
      <c r="J11" s="297">
        <f>+ROUND(H11*G11*F11*D11,0)</f>
        <v>24401586</v>
      </c>
      <c r="K11" s="242"/>
      <c r="L11" s="243"/>
      <c r="M11" s="243"/>
      <c r="N11" s="243"/>
      <c r="O11" s="243"/>
      <c r="P11" s="243"/>
    </row>
    <row r="12" spans="1:22" s="191" customFormat="1" ht="17.25" customHeight="1" x14ac:dyDescent="0.25">
      <c r="A12" s="187" t="s">
        <v>1747</v>
      </c>
      <c r="B12" s="238" t="s">
        <v>257</v>
      </c>
      <c r="C12" s="189" t="s">
        <v>256</v>
      </c>
      <c r="D12" s="189">
        <v>2</v>
      </c>
      <c r="E12" s="239">
        <v>4600000</v>
      </c>
      <c r="F12" s="239">
        <v>5584443</v>
      </c>
      <c r="G12" s="240">
        <v>1</v>
      </c>
      <c r="H12" s="241">
        <v>3</v>
      </c>
      <c r="I12" s="297">
        <f>+E12*G12*H12*D12</f>
        <v>27600000</v>
      </c>
      <c r="J12" s="297">
        <f t="shared" ref="J12:J21" si="1">+ROUND(H12*G12*F12*D12,0)</f>
        <v>33506658</v>
      </c>
      <c r="K12" s="242"/>
      <c r="L12" s="243"/>
      <c r="M12" s="243"/>
      <c r="N12" s="243"/>
      <c r="O12" s="243"/>
      <c r="P12" s="243"/>
    </row>
    <row r="13" spans="1:22" s="191" customFormat="1" ht="17.25" customHeight="1" x14ac:dyDescent="0.25">
      <c r="A13" s="187" t="s">
        <v>1764</v>
      </c>
      <c r="B13" s="238" t="s">
        <v>1746</v>
      </c>
      <c r="C13" s="189" t="s">
        <v>256</v>
      </c>
      <c r="D13" s="189">
        <v>0</v>
      </c>
      <c r="E13" s="239">
        <v>4000000</v>
      </c>
      <c r="F13" s="239">
        <v>4856037</v>
      </c>
      <c r="G13" s="240">
        <v>1</v>
      </c>
      <c r="H13" s="241">
        <v>0</v>
      </c>
      <c r="I13" s="297">
        <f t="shared" si="0"/>
        <v>0</v>
      </c>
      <c r="J13" s="297">
        <f t="shared" si="1"/>
        <v>0</v>
      </c>
      <c r="K13" s="242"/>
      <c r="L13" s="243"/>
      <c r="M13" s="243"/>
      <c r="N13" s="243"/>
      <c r="O13" s="243"/>
      <c r="P13" s="243"/>
    </row>
    <row r="14" spans="1:22" s="191" customFormat="1" ht="17.25" customHeight="1" x14ac:dyDescent="0.25">
      <c r="A14" s="187" t="s">
        <v>573</v>
      </c>
      <c r="B14" s="238" t="s">
        <v>2742</v>
      </c>
      <c r="C14" s="189" t="s">
        <v>256</v>
      </c>
      <c r="D14" s="189">
        <v>1</v>
      </c>
      <c r="E14" s="239">
        <v>2400000</v>
      </c>
      <c r="F14" s="239">
        <v>2913623</v>
      </c>
      <c r="G14" s="240">
        <v>1</v>
      </c>
      <c r="H14" s="241">
        <v>3</v>
      </c>
      <c r="I14" s="297">
        <f t="shared" si="0"/>
        <v>7200000</v>
      </c>
      <c r="J14" s="297">
        <f t="shared" si="1"/>
        <v>8740869</v>
      </c>
      <c r="K14" s="242"/>
      <c r="L14" s="243"/>
      <c r="M14" s="243"/>
      <c r="N14" s="243"/>
      <c r="O14" s="243"/>
      <c r="P14" s="243"/>
    </row>
    <row r="15" spans="1:22" s="191" customFormat="1" ht="17.25" customHeight="1" x14ac:dyDescent="0.25">
      <c r="A15" s="187" t="s">
        <v>1765</v>
      </c>
      <c r="B15" s="238" t="s">
        <v>2596</v>
      </c>
      <c r="C15" s="189" t="s">
        <v>256</v>
      </c>
      <c r="D15" s="189">
        <v>0</v>
      </c>
      <c r="E15" s="239">
        <f>+E13</f>
        <v>4000000</v>
      </c>
      <c r="F15" s="239">
        <v>4856037</v>
      </c>
      <c r="G15" s="240">
        <v>1</v>
      </c>
      <c r="H15" s="241">
        <v>0</v>
      </c>
      <c r="I15" s="297">
        <f t="shared" si="0"/>
        <v>0</v>
      </c>
      <c r="J15" s="297">
        <f t="shared" si="1"/>
        <v>0</v>
      </c>
      <c r="K15" s="242"/>
      <c r="L15" s="243"/>
      <c r="M15" s="243"/>
      <c r="N15" s="243"/>
      <c r="O15" s="243"/>
      <c r="P15" s="243"/>
    </row>
    <row r="16" spans="1:22" s="191" customFormat="1" ht="17.25" customHeight="1" x14ac:dyDescent="0.25">
      <c r="A16" s="187" t="s">
        <v>1748</v>
      </c>
      <c r="B16" s="238" t="s">
        <v>1762</v>
      </c>
      <c r="C16" s="189" t="s">
        <v>256</v>
      </c>
      <c r="D16" s="189">
        <v>2</v>
      </c>
      <c r="E16" s="239">
        <f>+E14</f>
        <v>2400000</v>
      </c>
      <c r="F16" s="239">
        <v>2913623</v>
      </c>
      <c r="G16" s="240">
        <v>1</v>
      </c>
      <c r="H16" s="241">
        <v>3</v>
      </c>
      <c r="I16" s="297">
        <f t="shared" si="0"/>
        <v>14400000</v>
      </c>
      <c r="J16" s="297">
        <f t="shared" si="1"/>
        <v>17481738</v>
      </c>
      <c r="K16" s="242"/>
      <c r="L16" s="243"/>
      <c r="M16" s="243"/>
      <c r="N16" s="243"/>
      <c r="O16" s="243"/>
      <c r="P16" s="243"/>
    </row>
    <row r="17" spans="1:16" s="191" customFormat="1" ht="17.25" customHeight="1" x14ac:dyDescent="0.25">
      <c r="A17" s="187" t="s">
        <v>2598</v>
      </c>
      <c r="B17" s="238" t="s">
        <v>258</v>
      </c>
      <c r="C17" s="189" t="s">
        <v>256</v>
      </c>
      <c r="D17" s="189">
        <v>1</v>
      </c>
      <c r="E17" s="239">
        <f>+E15</f>
        <v>4000000</v>
      </c>
      <c r="F17" s="239">
        <v>4856037</v>
      </c>
      <c r="G17" s="240">
        <v>1</v>
      </c>
      <c r="H17" s="241">
        <v>3</v>
      </c>
      <c r="I17" s="297">
        <f t="shared" si="0"/>
        <v>12000000</v>
      </c>
      <c r="J17" s="297">
        <f t="shared" si="1"/>
        <v>14568111</v>
      </c>
      <c r="K17" s="242"/>
      <c r="L17" s="243"/>
      <c r="M17" s="243"/>
      <c r="N17" s="243"/>
      <c r="O17" s="243"/>
      <c r="P17" s="243"/>
    </row>
    <row r="18" spans="1:16" s="191" customFormat="1" ht="17.25" customHeight="1" x14ac:dyDescent="0.25">
      <c r="A18" s="187" t="s">
        <v>2751</v>
      </c>
      <c r="B18" s="238" t="s">
        <v>259</v>
      </c>
      <c r="C18" s="189" t="s">
        <v>256</v>
      </c>
      <c r="D18" s="189">
        <v>2</v>
      </c>
      <c r="E18" s="239">
        <v>2350000</v>
      </c>
      <c r="F18" s="239">
        <v>2852921</v>
      </c>
      <c r="G18" s="240">
        <v>1</v>
      </c>
      <c r="H18" s="241">
        <v>2.5</v>
      </c>
      <c r="I18" s="297">
        <f t="shared" si="0"/>
        <v>11750000</v>
      </c>
      <c r="J18" s="297">
        <f t="shared" si="1"/>
        <v>14264605</v>
      </c>
      <c r="K18" s="242"/>
      <c r="L18" s="243"/>
      <c r="M18" s="243"/>
      <c r="N18" s="243"/>
      <c r="O18" s="243"/>
      <c r="P18" s="243"/>
    </row>
    <row r="19" spans="1:16" s="191" customFormat="1" ht="17.25" customHeight="1" x14ac:dyDescent="0.25">
      <c r="A19" s="187"/>
      <c r="B19" s="238"/>
      <c r="C19" s="189"/>
      <c r="D19" s="189"/>
      <c r="E19" s="239"/>
      <c r="F19" s="239"/>
      <c r="G19" s="895"/>
      <c r="H19" s="241"/>
      <c r="I19" s="297"/>
      <c r="J19" s="297"/>
      <c r="K19" s="242"/>
      <c r="L19" s="243"/>
      <c r="M19" s="243"/>
      <c r="N19" s="243"/>
      <c r="O19" s="243"/>
      <c r="P19" s="243"/>
    </row>
    <row r="20" spans="1:16" ht="23.25" customHeight="1" x14ac:dyDescent="0.25">
      <c r="A20" s="295">
        <v>2</v>
      </c>
      <c r="B20" s="245" t="s">
        <v>260</v>
      </c>
      <c r="C20" s="189"/>
      <c r="D20" s="246"/>
      <c r="E20" s="247"/>
      <c r="F20" s="247"/>
      <c r="G20" s="248"/>
      <c r="H20" s="241"/>
      <c r="I20" s="297"/>
      <c r="J20" s="297"/>
      <c r="M20" s="243"/>
      <c r="N20" s="243"/>
      <c r="O20" s="243"/>
      <c r="P20" s="243"/>
    </row>
    <row r="21" spans="1:16" s="191" customFormat="1" ht="17.25" customHeight="1" x14ac:dyDescent="0.25">
      <c r="A21" s="187" t="s">
        <v>223</v>
      </c>
      <c r="B21" s="238" t="s">
        <v>261</v>
      </c>
      <c r="C21" s="189" t="s">
        <v>256</v>
      </c>
      <c r="D21" s="189">
        <v>1</v>
      </c>
      <c r="E21" s="239">
        <v>1000000</v>
      </c>
      <c r="F21" s="239">
        <v>1214009</v>
      </c>
      <c r="G21" s="240">
        <v>1</v>
      </c>
      <c r="H21" s="241">
        <v>3</v>
      </c>
      <c r="I21" s="297">
        <f>D21*E21*G21*H21</f>
        <v>3000000</v>
      </c>
      <c r="J21" s="297">
        <f t="shared" si="1"/>
        <v>3642027</v>
      </c>
      <c r="K21" s="242"/>
      <c r="L21" s="243"/>
      <c r="M21" s="243"/>
      <c r="N21" s="243"/>
      <c r="O21" s="243"/>
      <c r="P21" s="243"/>
    </row>
    <row r="22" spans="1:16" s="191" customFormat="1" ht="17.25" customHeight="1" x14ac:dyDescent="0.25">
      <c r="A22" s="187"/>
      <c r="B22" s="238"/>
      <c r="C22" s="189"/>
      <c r="D22" s="1122">
        <f>SUM(D11:D21)</f>
        <v>10</v>
      </c>
      <c r="E22" s="239"/>
      <c r="F22" s="239"/>
      <c r="G22" s="240"/>
      <c r="H22" s="241"/>
      <c r="I22" s="297"/>
      <c r="J22" s="297"/>
      <c r="K22" s="242"/>
      <c r="L22" s="243"/>
      <c r="M22" s="243"/>
      <c r="N22" s="243"/>
      <c r="O22" s="243"/>
      <c r="P22" s="243"/>
    </row>
    <row r="23" spans="1:16" x14ac:dyDescent="0.25">
      <c r="A23" s="187"/>
      <c r="B23" s="245" t="s">
        <v>262</v>
      </c>
      <c r="C23" s="246"/>
      <c r="D23" s="246"/>
      <c r="E23" s="248"/>
      <c r="F23" s="248"/>
      <c r="G23" s="250"/>
      <c r="H23" s="250"/>
      <c r="I23" s="298">
        <f>+SUM(I11:I21)</f>
        <v>96050000</v>
      </c>
      <c r="J23" s="298">
        <f>+SUM(J11:J21)</f>
        <v>116605594</v>
      </c>
      <c r="K23" s="309"/>
      <c r="L23" s="309"/>
      <c r="M23" s="309"/>
    </row>
    <row r="24" spans="1:16" ht="23.25" customHeight="1" x14ac:dyDescent="0.25">
      <c r="A24" s="187"/>
      <c r="B24" s="245"/>
      <c r="C24" s="246"/>
      <c r="D24" s="246"/>
      <c r="E24" s="248"/>
      <c r="F24" s="248"/>
      <c r="G24" s="250"/>
      <c r="H24" s="250"/>
      <c r="I24" s="298"/>
      <c r="J24" s="298"/>
      <c r="K24" s="309"/>
      <c r="L24" s="309"/>
      <c r="M24" s="309"/>
    </row>
    <row r="25" spans="1:16" ht="23.25" customHeight="1" x14ac:dyDescent="0.25">
      <c r="A25" s="187"/>
      <c r="B25" s="245" t="s">
        <v>263</v>
      </c>
      <c r="C25" s="246"/>
      <c r="D25" s="246"/>
      <c r="E25" s="248"/>
      <c r="F25" s="248"/>
      <c r="G25" s="250"/>
      <c r="H25" s="1137">
        <v>2.0699999999999998</v>
      </c>
      <c r="I25" s="298"/>
      <c r="J25" s="298"/>
    </row>
    <row r="26" spans="1:16" ht="23.25" customHeight="1" x14ac:dyDescent="0.25">
      <c r="A26" s="187"/>
      <c r="B26" s="245" t="s">
        <v>264</v>
      </c>
      <c r="C26" s="246"/>
      <c r="D26" s="246"/>
      <c r="E26" s="248"/>
      <c r="F26" s="248"/>
      <c r="G26" s="250"/>
      <c r="H26" s="251"/>
      <c r="I26" s="298">
        <f>IFERROR((I23)*H25,0)</f>
        <v>198823499.99999997</v>
      </c>
      <c r="J26" s="298">
        <f>IFERROR((J23)*H25,0)</f>
        <v>241373579.57999998</v>
      </c>
    </row>
    <row r="27" spans="1:16" ht="162.75" customHeight="1" x14ac:dyDescent="0.25">
      <c r="A27" s="187" t="s">
        <v>376</v>
      </c>
      <c r="B27" s="244" t="s">
        <v>1761</v>
      </c>
      <c r="C27" s="254" t="s">
        <v>1759</v>
      </c>
      <c r="D27" s="246"/>
      <c r="E27" s="248"/>
      <c r="F27" s="248"/>
      <c r="G27" s="250"/>
      <c r="H27" s="251"/>
      <c r="I27" s="1138">
        <v>0</v>
      </c>
      <c r="J27" s="1138">
        <v>0</v>
      </c>
    </row>
    <row r="28" spans="1:16" s="191" customFormat="1" ht="41.25" customHeight="1" x14ac:dyDescent="0.25">
      <c r="A28" s="187" t="s">
        <v>265</v>
      </c>
      <c r="B28" s="244" t="s">
        <v>1757</v>
      </c>
      <c r="C28" s="254" t="s">
        <v>1759</v>
      </c>
      <c r="D28" s="189"/>
      <c r="E28" s="239"/>
      <c r="F28" s="239"/>
      <c r="G28" s="241"/>
      <c r="H28" s="241"/>
      <c r="I28" s="1138">
        <v>15000000</v>
      </c>
      <c r="J28" s="1138">
        <f>+I28</f>
        <v>15000000</v>
      </c>
      <c r="K28" s="191">
        <f>205000*8</f>
        <v>1640000</v>
      </c>
      <c r="L28" s="191">
        <f>8*200000</f>
        <v>1600000</v>
      </c>
    </row>
    <row r="29" spans="1:16" ht="24.75" customHeight="1" x14ac:dyDescent="0.25">
      <c r="A29" s="299"/>
      <c r="B29" s="284" t="s">
        <v>269</v>
      </c>
      <c r="C29" s="285"/>
      <c r="D29" s="285"/>
      <c r="E29" s="286"/>
      <c r="F29" s="286"/>
      <c r="G29" s="287"/>
      <c r="H29" s="287"/>
      <c r="I29" s="300">
        <f>I26+I28+I27</f>
        <v>213823499.99999997</v>
      </c>
      <c r="J29" s="300">
        <f>J26+J28+J27</f>
        <v>256373579.57999998</v>
      </c>
    </row>
    <row r="30" spans="1:16" ht="24.75" customHeight="1" x14ac:dyDescent="0.25">
      <c r="A30" s="193" t="s">
        <v>270</v>
      </c>
      <c r="B30" s="277" t="s">
        <v>271</v>
      </c>
      <c r="C30" s="190"/>
      <c r="D30" s="190"/>
      <c r="E30" s="288"/>
      <c r="F30" s="288"/>
      <c r="G30" s="289"/>
      <c r="H30" s="289"/>
      <c r="I30" s="301"/>
      <c r="J30" s="301"/>
    </row>
    <row r="31" spans="1:16" ht="23.25" customHeight="1" x14ac:dyDescent="0.25">
      <c r="A31" s="187">
        <v>3</v>
      </c>
      <c r="B31" s="245" t="s">
        <v>272</v>
      </c>
      <c r="C31" s="246"/>
      <c r="D31" s="246"/>
      <c r="E31" s="247"/>
      <c r="F31" s="247"/>
      <c r="G31" s="250"/>
      <c r="H31" s="250"/>
      <c r="I31" s="302"/>
      <c r="J31" s="302"/>
    </row>
    <row r="32" spans="1:16" s="256" customFormat="1" ht="23.25" customHeight="1" x14ac:dyDescent="0.25">
      <c r="A32" s="193"/>
      <c r="B32" s="194"/>
      <c r="C32" s="194" t="s">
        <v>177</v>
      </c>
      <c r="D32" s="194" t="s">
        <v>178</v>
      </c>
      <c r="E32" s="1128" t="s">
        <v>65</v>
      </c>
      <c r="F32" s="1128"/>
      <c r="G32" s="1129" t="s">
        <v>273</v>
      </c>
      <c r="H32" s="1129" t="s">
        <v>274</v>
      </c>
      <c r="I32" s="1127" t="s">
        <v>275</v>
      </c>
      <c r="J32" s="1127" t="s">
        <v>275</v>
      </c>
    </row>
    <row r="33" spans="1:12" s="191" customFormat="1" ht="85.5" customHeight="1" x14ac:dyDescent="0.25">
      <c r="A33" s="187" t="s">
        <v>1958</v>
      </c>
      <c r="B33" s="244" t="s">
        <v>1756</v>
      </c>
      <c r="C33" s="189" t="s">
        <v>276</v>
      </c>
      <c r="D33" s="189">
        <v>2</v>
      </c>
      <c r="E33" s="239">
        <v>6000000</v>
      </c>
      <c r="F33" s="239"/>
      <c r="G33" s="1121">
        <v>1</v>
      </c>
      <c r="H33" s="189">
        <v>3</v>
      </c>
      <c r="I33" s="297">
        <f>D33*E33*G33*H33</f>
        <v>36000000</v>
      </c>
      <c r="J33" s="297">
        <f t="shared" ref="J33:J39" si="2">+I33</f>
        <v>36000000</v>
      </c>
    </row>
    <row r="34" spans="1:12" s="191" customFormat="1" ht="29.25" customHeight="1" x14ac:dyDescent="0.25">
      <c r="A34" s="187" t="s">
        <v>1960</v>
      </c>
      <c r="B34" s="244" t="s">
        <v>277</v>
      </c>
      <c r="C34" s="189" t="s">
        <v>34</v>
      </c>
      <c r="D34" s="189">
        <v>2</v>
      </c>
      <c r="E34" s="239">
        <v>550000</v>
      </c>
      <c r="F34" s="239"/>
      <c r="G34" s="1121">
        <v>1</v>
      </c>
      <c r="H34" s="189">
        <v>2.5</v>
      </c>
      <c r="I34" s="297">
        <f t="shared" ref="I34:I39" si="3">D34*E34*G34*H34</f>
        <v>2750000</v>
      </c>
      <c r="J34" s="297">
        <f t="shared" si="2"/>
        <v>2750000</v>
      </c>
    </row>
    <row r="35" spans="1:12" s="191" customFormat="1" ht="31.5" customHeight="1" x14ac:dyDescent="0.25">
      <c r="A35" s="187" t="s">
        <v>1962</v>
      </c>
      <c r="B35" s="244" t="s">
        <v>2745</v>
      </c>
      <c r="C35" s="189" t="s">
        <v>276</v>
      </c>
      <c r="D35" s="189">
        <v>1</v>
      </c>
      <c r="E35" s="239">
        <v>200000</v>
      </c>
      <c r="F35" s="239"/>
      <c r="G35" s="1121">
        <v>1</v>
      </c>
      <c r="H35" s="189">
        <v>3</v>
      </c>
      <c r="I35" s="297">
        <f t="shared" si="3"/>
        <v>600000</v>
      </c>
      <c r="J35" s="297">
        <f t="shared" si="2"/>
        <v>600000</v>
      </c>
    </row>
    <row r="36" spans="1:12" s="191" customFormat="1" ht="30.75" customHeight="1" x14ac:dyDescent="0.25">
      <c r="A36" s="187" t="s">
        <v>224</v>
      </c>
      <c r="B36" s="244" t="s">
        <v>583</v>
      </c>
      <c r="C36" s="189" t="s">
        <v>276</v>
      </c>
      <c r="D36" s="189">
        <v>10</v>
      </c>
      <c r="E36" s="239">
        <v>70000</v>
      </c>
      <c r="F36" s="239"/>
      <c r="G36" s="1121">
        <v>1</v>
      </c>
      <c r="H36" s="189">
        <v>3</v>
      </c>
      <c r="I36" s="297">
        <f t="shared" si="3"/>
        <v>2100000</v>
      </c>
      <c r="J36" s="297">
        <f t="shared" si="2"/>
        <v>2100000</v>
      </c>
    </row>
    <row r="37" spans="1:12" s="191" customFormat="1" ht="39" customHeight="1" x14ac:dyDescent="0.25">
      <c r="A37" s="187" t="s">
        <v>1965</v>
      </c>
      <c r="B37" s="244" t="s">
        <v>2746</v>
      </c>
      <c r="C37" s="189" t="s">
        <v>1758</v>
      </c>
      <c r="D37" s="189">
        <v>10</v>
      </c>
      <c r="E37" s="239">
        <v>280000</v>
      </c>
      <c r="F37" s="239"/>
      <c r="G37" s="1121">
        <v>1</v>
      </c>
      <c r="H37" s="189">
        <v>3</v>
      </c>
      <c r="I37" s="297">
        <f t="shared" si="3"/>
        <v>8400000</v>
      </c>
      <c r="J37" s="297">
        <f t="shared" si="2"/>
        <v>8400000</v>
      </c>
      <c r="K37" s="1141"/>
    </row>
    <row r="38" spans="1:12" s="191" customFormat="1" ht="24" customHeight="1" x14ac:dyDescent="0.25">
      <c r="A38" s="187" t="s">
        <v>1851</v>
      </c>
      <c r="B38" s="244" t="s">
        <v>2739</v>
      </c>
      <c r="C38" s="189" t="s">
        <v>34</v>
      </c>
      <c r="D38" s="189">
        <v>0</v>
      </c>
      <c r="E38" s="239">
        <v>1520000</v>
      </c>
      <c r="F38" s="239"/>
      <c r="G38" s="1121">
        <v>1</v>
      </c>
      <c r="H38" s="189">
        <v>0</v>
      </c>
      <c r="I38" s="297">
        <v>0</v>
      </c>
      <c r="J38" s="297">
        <f t="shared" si="2"/>
        <v>0</v>
      </c>
    </row>
    <row r="39" spans="1:12" s="191" customFormat="1" ht="30.75" customHeight="1" x14ac:dyDescent="0.25">
      <c r="A39" s="187" t="s">
        <v>2599</v>
      </c>
      <c r="B39" s="244" t="s">
        <v>1760</v>
      </c>
      <c r="C39" s="189" t="s">
        <v>34</v>
      </c>
      <c r="D39" s="189">
        <v>2</v>
      </c>
      <c r="E39" s="239">
        <v>1050000</v>
      </c>
      <c r="F39" s="239"/>
      <c r="G39" s="1121">
        <v>1</v>
      </c>
      <c r="H39" s="189">
        <v>3</v>
      </c>
      <c r="I39" s="297">
        <f t="shared" si="3"/>
        <v>6300000</v>
      </c>
      <c r="J39" s="297">
        <f t="shared" si="2"/>
        <v>6300000</v>
      </c>
    </row>
    <row r="40" spans="1:12" s="191" customFormat="1" ht="37.5" customHeight="1" x14ac:dyDescent="0.25">
      <c r="A40" s="1130"/>
      <c r="B40" s="1131"/>
      <c r="C40" s="1132"/>
      <c r="D40" s="1133" t="s">
        <v>2737</v>
      </c>
      <c r="E40" s="1134" t="s">
        <v>566</v>
      </c>
      <c r="F40" s="1134"/>
      <c r="G40" s="1135"/>
      <c r="H40" s="1133" t="s">
        <v>567</v>
      </c>
      <c r="I40" s="1136"/>
      <c r="J40" s="1136"/>
    </row>
    <row r="41" spans="1:12" s="191" customFormat="1" ht="129" customHeight="1" x14ac:dyDescent="0.25">
      <c r="A41" s="1123">
        <v>3.8</v>
      </c>
      <c r="B41" s="244" t="s">
        <v>278</v>
      </c>
      <c r="C41" s="189" t="s">
        <v>279</v>
      </c>
      <c r="D41" s="189">
        <v>8</v>
      </c>
      <c r="E41" s="239">
        <v>550000</v>
      </c>
      <c r="F41" s="239"/>
      <c r="G41" s="241"/>
      <c r="H41" s="189">
        <v>2.5</v>
      </c>
      <c r="I41" s="297">
        <f>D41*E41*H41</f>
        <v>11000000</v>
      </c>
      <c r="J41" s="297">
        <f>+I41</f>
        <v>11000000</v>
      </c>
      <c r="L41" s="1140"/>
    </row>
    <row r="42" spans="1:12" s="191" customFormat="1" ht="59.25" customHeight="1" x14ac:dyDescent="0.25">
      <c r="A42" s="187">
        <v>3.9</v>
      </c>
      <c r="B42" s="244" t="s">
        <v>280</v>
      </c>
      <c r="C42" s="254" t="s">
        <v>1759</v>
      </c>
      <c r="D42" s="322"/>
      <c r="E42" s="896"/>
      <c r="F42" s="896"/>
      <c r="G42" s="897"/>
      <c r="H42" s="897"/>
      <c r="I42" s="1138">
        <f>2500000+2394875</f>
        <v>4894875</v>
      </c>
      <c r="J42" s="1138">
        <f>+I42</f>
        <v>4894875</v>
      </c>
    </row>
    <row r="43" spans="1:12" s="191" customFormat="1" ht="53.25" customHeight="1" x14ac:dyDescent="0.25">
      <c r="A43" s="1124">
        <v>3.1</v>
      </c>
      <c r="B43" s="244" t="s">
        <v>1763</v>
      </c>
      <c r="C43" s="254" t="s">
        <v>1759</v>
      </c>
      <c r="D43" s="322"/>
      <c r="E43" s="896"/>
      <c r="F43" s="896"/>
      <c r="G43" s="897"/>
      <c r="H43" s="897"/>
      <c r="I43" s="1138">
        <v>6000000</v>
      </c>
      <c r="J43" s="1138">
        <f>+I43</f>
        <v>6000000</v>
      </c>
    </row>
    <row r="44" spans="1:12" s="191" customFormat="1" ht="27.75" customHeight="1" x14ac:dyDescent="0.25">
      <c r="A44" s="187">
        <v>3.11</v>
      </c>
      <c r="B44" s="244" t="s">
        <v>2740</v>
      </c>
      <c r="C44" s="254" t="s">
        <v>1759</v>
      </c>
      <c r="D44" s="322"/>
      <c r="E44" s="896"/>
      <c r="F44" s="896"/>
      <c r="G44" s="897"/>
      <c r="H44" s="897"/>
      <c r="I44" s="1138">
        <v>0</v>
      </c>
      <c r="J44" s="1138">
        <f>+I44</f>
        <v>0</v>
      </c>
    </row>
    <row r="45" spans="1:12" s="191" customFormat="1" ht="19.5" customHeight="1" x14ac:dyDescent="0.25">
      <c r="A45" s="299"/>
      <c r="B45" s="284" t="s">
        <v>287</v>
      </c>
      <c r="C45" s="290"/>
      <c r="D45" s="290"/>
      <c r="E45" s="291"/>
      <c r="F45" s="291"/>
      <c r="G45" s="292"/>
      <c r="H45" s="292"/>
      <c r="I45" s="300">
        <f>SUM(I33:I44)</f>
        <v>78044875</v>
      </c>
      <c r="J45" s="300">
        <f>SUM(J33:J44)</f>
        <v>78044875</v>
      </c>
    </row>
    <row r="46" spans="1:12" s="191" customFormat="1" ht="20.25" customHeight="1" x14ac:dyDescent="0.25">
      <c r="A46" s="299"/>
      <c r="B46" s="284" t="s">
        <v>288</v>
      </c>
      <c r="C46" s="290"/>
      <c r="D46" s="290"/>
      <c r="E46" s="291"/>
      <c r="F46" s="291"/>
      <c r="G46" s="292"/>
      <c r="H46" s="292"/>
      <c r="I46" s="300">
        <f>I45+I29</f>
        <v>291868375</v>
      </c>
      <c r="J46" s="300">
        <f>J45+J29</f>
        <v>334418454.57999998</v>
      </c>
    </row>
    <row r="47" spans="1:12" s="191" customFormat="1" ht="21" customHeight="1" x14ac:dyDescent="0.25">
      <c r="A47" s="299"/>
      <c r="B47" s="284" t="s">
        <v>289</v>
      </c>
      <c r="C47" s="290"/>
      <c r="D47" s="290"/>
      <c r="E47" s="291"/>
      <c r="F47" s="291"/>
      <c r="G47" s="292"/>
      <c r="H47" s="292"/>
      <c r="I47" s="300">
        <f>ROUND(I46*0.19,0)</f>
        <v>55454991</v>
      </c>
      <c r="J47" s="300">
        <f>ROUND(J46*0.19,0)</f>
        <v>63539506</v>
      </c>
    </row>
    <row r="48" spans="1:12" ht="20.25" customHeight="1" thickBot="1" x14ac:dyDescent="0.3">
      <c r="A48" s="303"/>
      <c r="B48" s="304" t="s">
        <v>2776</v>
      </c>
      <c r="C48" s="305"/>
      <c r="D48" s="305"/>
      <c r="E48" s="306"/>
      <c r="F48" s="306"/>
      <c r="G48" s="307"/>
      <c r="H48" s="307"/>
      <c r="I48" s="308">
        <f>ROUND(SUM(I46:I47),0)</f>
        <v>347323366</v>
      </c>
      <c r="J48" s="308">
        <f>ROUND(SUM(J46:J47),0)</f>
        <v>397957961</v>
      </c>
      <c r="K48" s="265"/>
    </row>
    <row r="49" spans="1:11" x14ac:dyDescent="0.25">
      <c r="B49" s="1146"/>
      <c r="C49" s="1147"/>
      <c r="D49" s="1147"/>
      <c r="I49" s="1148"/>
      <c r="J49" s="1148"/>
      <c r="K49" s="265"/>
    </row>
    <row r="50" spans="1:11" ht="20.25" customHeight="1" thickBot="1" x14ac:dyDescent="0.3">
      <c r="A50" s="303"/>
      <c r="B50" s="304" t="s">
        <v>2757</v>
      </c>
      <c r="C50" s="305"/>
      <c r="D50" s="305"/>
      <c r="E50" s="306"/>
      <c r="F50" s="306"/>
      <c r="G50" s="307"/>
      <c r="H50" s="307"/>
      <c r="I50" s="308">
        <f>+'[90] ACTA 25'!$DJ$60</f>
        <v>33995124</v>
      </c>
      <c r="J50" s="308">
        <f>+I50</f>
        <v>33995124</v>
      </c>
      <c r="K50" s="265"/>
    </row>
    <row r="51" spans="1:11" x14ac:dyDescent="0.25">
      <c r="B51" s="1146"/>
      <c r="C51" s="1147"/>
      <c r="D51" s="1147"/>
      <c r="I51" s="1148"/>
      <c r="J51" s="1148"/>
      <c r="K51" s="265"/>
    </row>
    <row r="52" spans="1:11" ht="20.25" customHeight="1" thickBot="1" x14ac:dyDescent="0.3">
      <c r="A52" s="303"/>
      <c r="B52" s="304" t="s">
        <v>2775</v>
      </c>
      <c r="C52" s="305"/>
      <c r="D52" s="305"/>
      <c r="E52" s="306"/>
      <c r="F52" s="306"/>
      <c r="G52" s="307"/>
      <c r="H52" s="307"/>
      <c r="I52" s="308">
        <f>+I48-I50</f>
        <v>313328242</v>
      </c>
      <c r="J52" s="1175">
        <f>+J48-J50</f>
        <v>363962837</v>
      </c>
      <c r="K52" s="265">
        <v>363962837</v>
      </c>
    </row>
    <row r="53" spans="1:11" ht="13.8" thickBot="1" x14ac:dyDescent="0.3">
      <c r="E53" s="257"/>
      <c r="F53" s="257"/>
      <c r="G53" s="257"/>
      <c r="H53" s="257"/>
      <c r="I53" s="258"/>
      <c r="J53" s="258"/>
      <c r="K53" s="265">
        <f>+K52-J52</f>
        <v>0</v>
      </c>
    </row>
    <row r="54" spans="1:11" x14ac:dyDescent="0.25">
      <c r="A54" s="259"/>
      <c r="B54" s="273" t="s">
        <v>291</v>
      </c>
      <c r="C54" s="273"/>
      <c r="D54" s="273"/>
      <c r="E54" s="274"/>
      <c r="F54" s="274"/>
      <c r="G54" s="275"/>
      <c r="H54" s="275"/>
      <c r="I54" s="276"/>
      <c r="J54" s="276"/>
      <c r="K54" s="1176">
        <f>+K53/1.19</f>
        <v>0</v>
      </c>
    </row>
    <row r="55" spans="1:11" ht="16.5" customHeight="1" x14ac:dyDescent="0.25">
      <c r="A55" s="1345" t="s">
        <v>292</v>
      </c>
      <c r="B55" s="1346"/>
      <c r="C55" s="1346"/>
      <c r="D55" s="1346"/>
      <c r="E55" s="1346"/>
      <c r="F55" s="1346"/>
      <c r="G55" s="1346"/>
      <c r="H55" s="1346"/>
      <c r="I55" s="1347"/>
      <c r="J55" s="1145"/>
    </row>
    <row r="56" spans="1:11" ht="33.75" customHeight="1" x14ac:dyDescent="0.25">
      <c r="A56" s="1345" t="s">
        <v>293</v>
      </c>
      <c r="B56" s="1346"/>
      <c r="C56" s="1346"/>
      <c r="D56" s="1346"/>
      <c r="E56" s="1346"/>
      <c r="F56" s="1346"/>
      <c r="G56" s="1346"/>
      <c r="H56" s="1346"/>
      <c r="I56" s="1347"/>
      <c r="J56" s="1145"/>
    </row>
    <row r="57" spans="1:11" ht="18" customHeight="1" x14ac:dyDescent="0.25">
      <c r="A57" s="1345" t="s">
        <v>294</v>
      </c>
      <c r="B57" s="1346"/>
      <c r="C57" s="1346"/>
      <c r="D57" s="1346"/>
      <c r="E57" s="1346"/>
      <c r="F57" s="1346"/>
      <c r="G57" s="1346"/>
      <c r="H57" s="1346"/>
      <c r="I57" s="1347"/>
      <c r="J57" s="1145"/>
    </row>
    <row r="58" spans="1:11" ht="60.75" customHeight="1" x14ac:dyDescent="0.25">
      <c r="A58" s="1345" t="s">
        <v>295</v>
      </c>
      <c r="B58" s="1346"/>
      <c r="C58" s="1346"/>
      <c r="D58" s="1346"/>
      <c r="E58" s="1346"/>
      <c r="F58" s="1346"/>
      <c r="G58" s="1346"/>
      <c r="H58" s="1346"/>
      <c r="I58" s="1347"/>
      <c r="J58" s="1145"/>
    </row>
    <row r="59" spans="1:11" ht="30" customHeight="1" x14ac:dyDescent="0.25">
      <c r="A59" s="1345" t="s">
        <v>2747</v>
      </c>
      <c r="B59" s="1346"/>
      <c r="C59" s="1346"/>
      <c r="D59" s="1346"/>
      <c r="E59" s="1346"/>
      <c r="F59" s="1346"/>
      <c r="G59" s="1346"/>
      <c r="H59" s="1346"/>
      <c r="I59" s="1347"/>
      <c r="J59" s="1145"/>
    </row>
    <row r="60" spans="1:11" ht="60" customHeight="1" x14ac:dyDescent="0.25">
      <c r="A60" s="1345" t="s">
        <v>2743</v>
      </c>
      <c r="B60" s="1346"/>
      <c r="C60" s="1346"/>
      <c r="D60" s="1346"/>
      <c r="E60" s="1346"/>
      <c r="F60" s="1346"/>
      <c r="G60" s="1346"/>
      <c r="H60" s="1346"/>
      <c r="I60" s="1347"/>
      <c r="J60" s="1145"/>
    </row>
    <row r="61" spans="1:11" ht="54.75" customHeight="1" x14ac:dyDescent="0.25">
      <c r="A61" s="1345" t="s">
        <v>2744</v>
      </c>
      <c r="B61" s="1346"/>
      <c r="C61" s="1346"/>
      <c r="D61" s="1346"/>
      <c r="E61" s="1346"/>
      <c r="F61" s="1346"/>
      <c r="G61" s="1346"/>
      <c r="H61" s="1346"/>
      <c r="I61" s="1347"/>
      <c r="J61" s="1145"/>
    </row>
    <row r="62" spans="1:11" ht="29.25" customHeight="1" x14ac:dyDescent="0.25">
      <c r="A62" s="1366" t="s">
        <v>2748</v>
      </c>
      <c r="B62" s="1362"/>
      <c r="C62" s="1362"/>
      <c r="D62" s="1362"/>
      <c r="E62" s="1362"/>
      <c r="F62" s="1362"/>
      <c r="G62" s="1362"/>
      <c r="H62" s="1362"/>
      <c r="I62" s="1367"/>
      <c r="J62" s="1143"/>
    </row>
    <row r="63" spans="1:11" ht="30" customHeight="1" thickBot="1" x14ac:dyDescent="0.3">
      <c r="A63" s="1363" t="s">
        <v>2749</v>
      </c>
      <c r="B63" s="1364"/>
      <c r="C63" s="1364"/>
      <c r="D63" s="1364"/>
      <c r="E63" s="1364"/>
      <c r="F63" s="1364"/>
      <c r="G63" s="1364"/>
      <c r="H63" s="1364"/>
      <c r="I63" s="1365"/>
      <c r="J63" s="1145"/>
    </row>
    <row r="64" spans="1:11" x14ac:dyDescent="0.25">
      <c r="A64" s="259"/>
      <c r="B64" s="260"/>
      <c r="C64" s="260"/>
      <c r="D64" s="260"/>
      <c r="E64" s="261"/>
      <c r="F64" s="261"/>
      <c r="G64" s="261"/>
      <c r="H64" s="261"/>
      <c r="I64" s="1139"/>
      <c r="J64" s="1139"/>
    </row>
    <row r="65" spans="1:10" ht="15" x14ac:dyDescent="0.25">
      <c r="A65" s="1257"/>
      <c r="B65" s="1258"/>
      <c r="D65" s="262"/>
      <c r="E65" s="573"/>
      <c r="F65" s="573"/>
      <c r="G65" s="263"/>
    </row>
    <row r="66" spans="1:10" ht="15" x14ac:dyDescent="0.25">
      <c r="A66" s="174"/>
      <c r="B66" s="572"/>
      <c r="C66" s="175"/>
      <c r="D66" s="262"/>
      <c r="E66" s="574"/>
      <c r="F66" s="574"/>
      <c r="G66" s="263"/>
    </row>
    <row r="67" spans="1:10" ht="15" x14ac:dyDescent="0.25">
      <c r="A67" s="174"/>
      <c r="B67" s="1144"/>
      <c r="C67" s="175"/>
      <c r="D67" s="262"/>
      <c r="E67" s="574"/>
      <c r="F67" s="574"/>
      <c r="G67" s="263"/>
    </row>
    <row r="68" spans="1:10" ht="15" x14ac:dyDescent="0.25">
      <c r="A68" s="176"/>
      <c r="B68" s="572" t="s">
        <v>2753</v>
      </c>
      <c r="C68" s="175"/>
      <c r="D68" s="262"/>
      <c r="E68" s="262"/>
      <c r="F68" s="262"/>
      <c r="G68" s="263"/>
    </row>
    <row r="69" spans="1:10" ht="15" x14ac:dyDescent="0.25">
      <c r="A69" s="176"/>
      <c r="B69" s="572" t="s">
        <v>2754</v>
      </c>
      <c r="C69" s="561"/>
      <c r="D69" s="84"/>
      <c r="E69" s="561"/>
      <c r="F69" s="561"/>
      <c r="G69" s="263"/>
    </row>
    <row r="70" spans="1:10" ht="15" x14ac:dyDescent="0.25">
      <c r="A70" s="176"/>
      <c r="B70" s="572" t="s">
        <v>2755</v>
      </c>
      <c r="C70" s="561"/>
      <c r="D70" s="84"/>
      <c r="E70" s="561"/>
      <c r="F70" s="561"/>
      <c r="G70" s="263"/>
    </row>
    <row r="71" spans="1:10" ht="18.899999999999999" customHeight="1" x14ac:dyDescent="0.25">
      <c r="A71" s="176"/>
      <c r="B71" s="572" t="s">
        <v>2756</v>
      </c>
      <c r="C71" s="199"/>
      <c r="D71" s="84"/>
      <c r="E71" s="199"/>
      <c r="F71" s="199"/>
      <c r="G71" s="263"/>
    </row>
    <row r="72" spans="1:10" ht="15" x14ac:dyDescent="0.25">
      <c r="A72" s="176"/>
      <c r="B72" s="572"/>
      <c r="C72" s="199"/>
      <c r="D72" s="84"/>
      <c r="E72" s="199"/>
      <c r="F72" s="199"/>
      <c r="G72" s="263"/>
    </row>
    <row r="73" spans="1:10" ht="15" x14ac:dyDescent="0.25">
      <c r="A73" s="176"/>
      <c r="B73" s="572"/>
      <c r="C73" s="199"/>
      <c r="D73" s="84"/>
      <c r="E73" s="199"/>
      <c r="F73" s="199"/>
      <c r="G73" s="263"/>
    </row>
    <row r="74" spans="1:10" ht="15" x14ac:dyDescent="0.25">
      <c r="A74" s="176"/>
      <c r="B74" s="572"/>
      <c r="C74" s="199"/>
      <c r="D74" s="84"/>
      <c r="E74" s="199"/>
      <c r="F74" s="199"/>
      <c r="G74" s="263"/>
    </row>
    <row r="75" spans="1:10" ht="15" x14ac:dyDescent="0.3">
      <c r="A75" s="176"/>
      <c r="B75" s="572"/>
      <c r="C75" s="266"/>
      <c r="D75" s="262"/>
      <c r="E75" s="262"/>
      <c r="F75" s="262"/>
      <c r="G75" s="263"/>
    </row>
    <row r="76" spans="1:10" ht="14.4" x14ac:dyDescent="0.3">
      <c r="A76" s="268"/>
      <c r="B76" s="266"/>
      <c r="C76" s="266"/>
      <c r="D76" s="262"/>
      <c r="E76" s="262"/>
      <c r="F76" s="262"/>
      <c r="G76" s="263"/>
    </row>
    <row r="77" spans="1:10" ht="14.4" x14ac:dyDescent="0.3">
      <c r="A77" s="266"/>
      <c r="B77" s="266"/>
      <c r="C77" s="266"/>
      <c r="D77" s="262"/>
      <c r="E77" s="262"/>
      <c r="F77" s="262"/>
      <c r="G77" s="263"/>
    </row>
    <row r="78" spans="1:10" x14ac:dyDescent="0.25">
      <c r="A78" s="255"/>
    </row>
    <row r="79" spans="1:10" ht="78" customHeight="1" x14ac:dyDescent="0.25">
      <c r="A79" s="1362"/>
      <c r="B79" s="1362"/>
      <c r="C79" s="1362"/>
      <c r="D79" s="1362"/>
      <c r="E79" s="1362"/>
      <c r="F79" s="1362"/>
      <c r="G79" s="1362"/>
      <c r="H79" s="1362"/>
      <c r="I79" s="1362"/>
      <c r="J79" s="1143"/>
    </row>
    <row r="80" spans="1:10" ht="59.25" customHeight="1" x14ac:dyDescent="0.25">
      <c r="A80" s="1362"/>
      <c r="B80" s="1362"/>
      <c r="C80" s="1362"/>
      <c r="D80" s="1362"/>
      <c r="E80" s="1362"/>
      <c r="F80" s="1362"/>
      <c r="G80" s="1362"/>
      <c r="H80" s="1362"/>
      <c r="I80" s="1362"/>
      <c r="J80" s="1143"/>
    </row>
  </sheetData>
  <protectedRanges>
    <protectedRange sqref="E9:F10 E45:F52 I9:J11 I20 I29:J33 I45:J52 I35:J41 I23:J27 I12:I18 J12:J21" name="Rango1_5"/>
    <protectedRange sqref="E35:F35 E20:F20 E29:F33 E23:F27" name="Rango1_3_2"/>
    <protectedRange sqref="E28:F28" name="Rango1_1_2_1_1"/>
    <protectedRange sqref="E36:F44" name="Rango1_2_1_1"/>
    <protectedRange sqref="E80:F80 I80:J80" name="Rango1_1_1_1_1_1_1"/>
    <protectedRange sqref="E79:F79 I79:J79" name="Rango1_1_1_1_1_3"/>
    <protectedRange sqref="I28:J28" name="Rango1_1_2_1"/>
    <protectedRange sqref="E54:F54 I54:J54" name="Rango1_1_1_1_1"/>
    <protectedRange sqref="E61:F62 E55:F59 I55:J57 I61:J62" name="Rango1_1_1_1_1_1_3"/>
    <protectedRange sqref="E58:F59 I58:J59" name="Rango1_1_1_1_1_1_1_2"/>
    <protectedRange sqref="E60:F60 I60:J60" name="Rango1_1_1_1_1_3_2"/>
    <protectedRange sqref="E63:F63 I63:J63" name="Rango1_1_1_1_1_1_2_2"/>
    <protectedRange sqref="I34:J34" name="Rango1_5_4"/>
    <protectedRange sqref="E34:F34" name="Rango1_3_2_3"/>
    <protectedRange sqref="I19" name="Rango1_5_8"/>
    <protectedRange sqref="E11:F18" name="Rango1_3_2_1_1"/>
  </protectedRanges>
  <mergeCells count="17">
    <mergeCell ref="A55:I55"/>
    <mergeCell ref="A2:I2"/>
    <mergeCell ref="A3:I3"/>
    <mergeCell ref="A4:I4"/>
    <mergeCell ref="A5:I5"/>
    <mergeCell ref="A6:I7"/>
    <mergeCell ref="A80:I80"/>
    <mergeCell ref="A56:I56"/>
    <mergeCell ref="A57:I57"/>
    <mergeCell ref="A58:I58"/>
    <mergeCell ref="A59:I59"/>
    <mergeCell ref="A60:I60"/>
    <mergeCell ref="A61:I61"/>
    <mergeCell ref="A62:I62"/>
    <mergeCell ref="A63:I63"/>
    <mergeCell ref="A65:B65"/>
    <mergeCell ref="A79:I79"/>
  </mergeCells>
  <conditionalFormatting sqref="D21:E21 G21:H21">
    <cfRule type="containsBlanks" dxfId="18" priority="18">
      <formula>LEN(TRIM(D21))=0</formula>
    </cfRule>
  </conditionalFormatting>
  <conditionalFormatting sqref="I27:I28">
    <cfRule type="containsBlanks" dxfId="17" priority="17">
      <formula>LEN(TRIM(I27))=0</formula>
    </cfRule>
  </conditionalFormatting>
  <conditionalFormatting sqref="D33:D39">
    <cfRule type="containsBlanks" dxfId="16" priority="16">
      <formula>LEN(TRIM(D33))=0</formula>
    </cfRule>
  </conditionalFormatting>
  <conditionalFormatting sqref="G33:G39">
    <cfRule type="containsBlanks" dxfId="15" priority="15">
      <formula>LEN(TRIM(G33))=0</formula>
    </cfRule>
  </conditionalFormatting>
  <conditionalFormatting sqref="H33:H37 H39">
    <cfRule type="containsBlanks" dxfId="14" priority="14">
      <formula>LEN(TRIM(H33))=0</formula>
    </cfRule>
  </conditionalFormatting>
  <conditionalFormatting sqref="D41">
    <cfRule type="containsBlanks" dxfId="13" priority="13">
      <formula>LEN(TRIM(D41))=0</formula>
    </cfRule>
  </conditionalFormatting>
  <conditionalFormatting sqref="H41">
    <cfRule type="containsBlanks" dxfId="12" priority="12">
      <formula>LEN(TRIM(H41))=0</formula>
    </cfRule>
  </conditionalFormatting>
  <conditionalFormatting sqref="I42:I44">
    <cfRule type="containsBlanks" dxfId="11" priority="11">
      <formula>LEN(TRIM(I42))=0</formula>
    </cfRule>
  </conditionalFormatting>
  <conditionalFormatting sqref="D11:E13 D15:E18 G15:H18 G11:H13">
    <cfRule type="containsBlanks" dxfId="10" priority="19">
      <formula>LEN(TRIM(D11))=0</formula>
    </cfRule>
  </conditionalFormatting>
  <conditionalFormatting sqref="A5:E5 G5:I5">
    <cfRule type="containsBlanks" dxfId="9" priority="10">
      <formula>LEN(TRIM(A5))=0</formula>
    </cfRule>
  </conditionalFormatting>
  <conditionalFormatting sqref="D14:E14 G14:H14">
    <cfRule type="containsBlanks" dxfId="8" priority="9">
      <formula>LEN(TRIM(D14))=0</formula>
    </cfRule>
  </conditionalFormatting>
  <conditionalFormatting sqref="H38">
    <cfRule type="containsBlanks" dxfId="7" priority="8">
      <formula>LEN(TRIM(H38))=0</formula>
    </cfRule>
  </conditionalFormatting>
  <conditionalFormatting sqref="F21">
    <cfRule type="containsBlanks" dxfId="6" priority="6">
      <formula>LEN(TRIM(F21))=0</formula>
    </cfRule>
  </conditionalFormatting>
  <conditionalFormatting sqref="F11:F13 F15:F18">
    <cfRule type="containsBlanks" dxfId="5" priority="7">
      <formula>LEN(TRIM(F11))=0</formula>
    </cfRule>
  </conditionalFormatting>
  <conditionalFormatting sqref="F5">
    <cfRule type="containsBlanks" dxfId="4" priority="5">
      <formula>LEN(TRIM(F5))=0</formula>
    </cfRule>
  </conditionalFormatting>
  <conditionalFormatting sqref="F14">
    <cfRule type="containsBlanks" dxfId="3" priority="4">
      <formula>LEN(TRIM(F14))=0</formula>
    </cfRule>
  </conditionalFormatting>
  <conditionalFormatting sqref="J27:J28">
    <cfRule type="containsBlanks" dxfId="2" priority="3">
      <formula>LEN(TRIM(J27))=0</formula>
    </cfRule>
  </conditionalFormatting>
  <conditionalFormatting sqref="J42:J44">
    <cfRule type="containsBlanks" dxfId="1" priority="2">
      <formula>LEN(TRIM(J42))=0</formula>
    </cfRule>
  </conditionalFormatting>
  <conditionalFormatting sqref="J5">
    <cfRule type="containsBlanks" dxfId="0" priority="1">
      <formula>LEN(TRIM(J5))=0</formula>
    </cfRule>
  </conditionalFormatting>
  <pageMargins left="0.7" right="0.7" top="0.75" bottom="0.75" header="0.3" footer="0.3"/>
  <pageSetup paperSize="9" scale="47" orientation="portrait" r:id="rId1"/>
  <rowBreaks count="1" manualBreakCount="1">
    <brk id="52" max="10"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F9D7-B247-4EF2-9EA0-335B4472C4E9}">
  <dimension ref="A1:F23"/>
  <sheetViews>
    <sheetView showGridLines="0" workbookViewId="0">
      <pane ySplit="5" topLeftCell="A6" activePane="bottomLeft" state="frozen"/>
      <selection pane="bottomLeft" activeCell="C13" sqref="C13"/>
    </sheetView>
  </sheetViews>
  <sheetFormatPr baseColWidth="10" defaultColWidth="14.33203125" defaultRowHeight="15" customHeight="1" x14ac:dyDescent="0.3"/>
  <cols>
    <col min="1" max="1" width="15.6640625" style="1155" customWidth="1"/>
    <col min="2" max="2" width="32.5546875" style="1155" customWidth="1"/>
    <col min="3" max="5" width="19.44140625" style="1155" customWidth="1"/>
    <col min="6" max="6" width="15.109375" style="1155" customWidth="1"/>
    <col min="7" max="16384" width="14.33203125" style="1155"/>
  </cols>
  <sheetData>
    <row r="1" spans="1:6" ht="17.25" customHeight="1" x14ac:dyDescent="0.3">
      <c r="A1" s="1152"/>
      <c r="B1" s="1153"/>
      <c r="C1" s="1154"/>
      <c r="D1" s="1154"/>
      <c r="E1" s="1154"/>
    </row>
    <row r="2" spans="1:6" ht="17.25" customHeight="1" x14ac:dyDescent="0.3">
      <c r="A2" s="1152"/>
      <c r="B2" s="1153"/>
      <c r="C2" s="1156" t="s">
        <v>2762</v>
      </c>
      <c r="D2" s="1156" t="s">
        <v>2763</v>
      </c>
      <c r="E2" s="1156" t="s">
        <v>2764</v>
      </c>
    </row>
    <row r="3" spans="1:6" ht="17.25" customHeight="1" x14ac:dyDescent="0.3">
      <c r="A3" s="1152"/>
      <c r="B3" s="1153"/>
      <c r="C3" s="1157">
        <v>1.61E-2</v>
      </c>
      <c r="D3" s="1157">
        <v>5.62E-2</v>
      </c>
      <c r="E3" s="1157">
        <v>0.13120000000000001</v>
      </c>
    </row>
    <row r="4" spans="1:6" ht="12.75" customHeight="1" x14ac:dyDescent="0.3">
      <c r="A4" s="1158"/>
      <c r="B4" s="1154"/>
      <c r="C4" s="1154"/>
      <c r="D4" s="1154"/>
      <c r="E4" s="1154"/>
    </row>
    <row r="5" spans="1:6" ht="56.25" customHeight="1" x14ac:dyDescent="0.3">
      <c r="A5" s="1159" t="s">
        <v>2765</v>
      </c>
      <c r="B5" s="1160" t="s">
        <v>2766</v>
      </c>
      <c r="C5" s="1161" t="s">
        <v>2767</v>
      </c>
      <c r="D5" s="1161" t="s">
        <v>2768</v>
      </c>
      <c r="E5" s="1161" t="s">
        <v>2769</v>
      </c>
      <c r="F5" s="1161" t="s">
        <v>2770</v>
      </c>
    </row>
    <row r="6" spans="1:6" ht="12.75" customHeight="1" x14ac:dyDescent="0.3">
      <c r="A6" s="1162"/>
      <c r="B6" s="1163"/>
      <c r="C6" s="1164"/>
      <c r="D6" s="1164"/>
      <c r="E6" s="1164"/>
    </row>
    <row r="7" spans="1:6" ht="24.75" customHeight="1" x14ac:dyDescent="0.3">
      <c r="A7" s="1162">
        <v>6700000</v>
      </c>
      <c r="B7" s="1165" t="s">
        <v>255</v>
      </c>
      <c r="C7" s="1166">
        <f t="shared" ref="C7:C15" si="0">ROUND(+A7*$C$3+A7,0)</f>
        <v>6807870</v>
      </c>
      <c r="D7" s="1166">
        <f>+ROUND(C7*$D$3+C7,0)</f>
        <v>7190472</v>
      </c>
      <c r="E7" s="1174">
        <f>+ROUND(D7*$E$3+D7,0)</f>
        <v>8133862</v>
      </c>
      <c r="F7" s="1167">
        <f>+E7/A7-1</f>
        <v>0.21400925373134339</v>
      </c>
    </row>
    <row r="8" spans="1:6" ht="15.75" customHeight="1" x14ac:dyDescent="0.3">
      <c r="A8" s="1162">
        <v>4600000</v>
      </c>
      <c r="B8" s="1165" t="s">
        <v>2771</v>
      </c>
      <c r="C8" s="1166">
        <f t="shared" si="0"/>
        <v>4674060</v>
      </c>
      <c r="D8" s="1166">
        <f t="shared" ref="D8:D15" si="1">+ROUND(C8*$D$3+C8,0)</f>
        <v>4936742</v>
      </c>
      <c r="E8" s="1174">
        <f t="shared" ref="E8:E15" si="2">+ROUND(D8*$E$3+D8,0)</f>
        <v>5584443</v>
      </c>
      <c r="F8" s="1167">
        <f t="shared" ref="F8:F15" si="3">+E8/A8-1</f>
        <v>0.21400934782608694</v>
      </c>
    </row>
    <row r="9" spans="1:6" ht="17.25" customHeight="1" x14ac:dyDescent="0.3">
      <c r="A9" s="1162">
        <v>4000000</v>
      </c>
      <c r="B9" s="1165" t="s">
        <v>1746</v>
      </c>
      <c r="C9" s="1166">
        <f t="shared" si="0"/>
        <v>4064400</v>
      </c>
      <c r="D9" s="1166">
        <f t="shared" si="1"/>
        <v>4292819</v>
      </c>
      <c r="E9" s="1174">
        <f t="shared" si="2"/>
        <v>4856037</v>
      </c>
      <c r="F9" s="1167">
        <f t="shared" si="3"/>
        <v>0.21400924999999993</v>
      </c>
    </row>
    <row r="10" spans="1:6" ht="12.75" customHeight="1" x14ac:dyDescent="0.3">
      <c r="A10" s="1162">
        <v>2400000</v>
      </c>
      <c r="B10" s="1165" t="s">
        <v>2772</v>
      </c>
      <c r="C10" s="1166">
        <f t="shared" si="0"/>
        <v>2438640</v>
      </c>
      <c r="D10" s="1166">
        <f t="shared" si="1"/>
        <v>2575692</v>
      </c>
      <c r="E10" s="1174">
        <f t="shared" si="2"/>
        <v>2913623</v>
      </c>
      <c r="F10" s="1167">
        <f t="shared" si="3"/>
        <v>0.21400958333333331</v>
      </c>
    </row>
    <row r="11" spans="1:6" ht="13.8" x14ac:dyDescent="0.3">
      <c r="A11" s="1162">
        <v>4000000</v>
      </c>
      <c r="B11" s="1165" t="s">
        <v>2596</v>
      </c>
      <c r="C11" s="1166">
        <f t="shared" si="0"/>
        <v>4064400</v>
      </c>
      <c r="D11" s="1166">
        <f t="shared" si="1"/>
        <v>4292819</v>
      </c>
      <c r="E11" s="1174">
        <f t="shared" si="2"/>
        <v>4856037</v>
      </c>
      <c r="F11" s="1167">
        <f t="shared" si="3"/>
        <v>0.21400924999999993</v>
      </c>
    </row>
    <row r="12" spans="1:6" s="1170" customFormat="1" ht="12.75" customHeight="1" x14ac:dyDescent="0.3">
      <c r="A12" s="1168">
        <v>2400000</v>
      </c>
      <c r="B12" s="1169" t="s">
        <v>1762</v>
      </c>
      <c r="C12" s="1166">
        <f t="shared" si="0"/>
        <v>2438640</v>
      </c>
      <c r="D12" s="1166">
        <f t="shared" si="1"/>
        <v>2575692</v>
      </c>
      <c r="E12" s="1174">
        <f t="shared" si="2"/>
        <v>2913623</v>
      </c>
      <c r="F12" s="1167">
        <f t="shared" si="3"/>
        <v>0.21400958333333331</v>
      </c>
    </row>
    <row r="13" spans="1:6" ht="12.75" customHeight="1" x14ac:dyDescent="0.3">
      <c r="A13" s="1171">
        <v>4000000</v>
      </c>
      <c r="B13" s="1172" t="s">
        <v>2773</v>
      </c>
      <c r="C13" s="1166">
        <f t="shared" si="0"/>
        <v>4064400</v>
      </c>
      <c r="D13" s="1166">
        <f t="shared" si="1"/>
        <v>4292819</v>
      </c>
      <c r="E13" s="1174">
        <f t="shared" si="2"/>
        <v>4856037</v>
      </c>
      <c r="F13" s="1167">
        <f t="shared" si="3"/>
        <v>0.21400924999999993</v>
      </c>
    </row>
    <row r="14" spans="1:6" ht="13.8" x14ac:dyDescent="0.3">
      <c r="A14" s="1171">
        <v>2350000</v>
      </c>
      <c r="B14" s="1173" t="s">
        <v>2774</v>
      </c>
      <c r="C14" s="1166">
        <f t="shared" si="0"/>
        <v>2387835</v>
      </c>
      <c r="D14" s="1166">
        <f t="shared" si="1"/>
        <v>2522031</v>
      </c>
      <c r="E14" s="1174">
        <f t="shared" si="2"/>
        <v>2852921</v>
      </c>
      <c r="F14" s="1167">
        <f t="shared" si="3"/>
        <v>0.21400893617021266</v>
      </c>
    </row>
    <row r="15" spans="1:6" ht="12.75" customHeight="1" x14ac:dyDescent="0.3">
      <c r="A15" s="1171">
        <v>1000000</v>
      </c>
      <c r="B15" s="1173" t="s">
        <v>261</v>
      </c>
      <c r="C15" s="1166">
        <f t="shared" si="0"/>
        <v>1016100</v>
      </c>
      <c r="D15" s="1166">
        <f t="shared" si="1"/>
        <v>1073205</v>
      </c>
      <c r="E15" s="1174">
        <f t="shared" si="2"/>
        <v>1214009</v>
      </c>
      <c r="F15" s="1167">
        <f t="shared" si="3"/>
        <v>0.21400899999999989</v>
      </c>
    </row>
    <row r="16" spans="1:6" ht="12.75" customHeight="1" x14ac:dyDescent="0.3">
      <c r="A16" s="1158"/>
      <c r="B16" s="1154"/>
      <c r="C16" s="1154"/>
      <c r="D16" s="1154"/>
      <c r="E16" s="1154"/>
    </row>
    <row r="17" spans="1:5" ht="12.75" customHeight="1" x14ac:dyDescent="0.3">
      <c r="A17" s="1158"/>
      <c r="B17" s="1154"/>
      <c r="C17" s="1154"/>
      <c r="D17" s="1154"/>
      <c r="E17" s="1154"/>
    </row>
    <row r="18" spans="1:5" ht="12.75" customHeight="1" x14ac:dyDescent="0.3">
      <c r="A18" s="1158"/>
      <c r="B18" s="1154"/>
      <c r="C18" s="1154"/>
      <c r="D18" s="1154"/>
      <c r="E18" s="1154"/>
    </row>
    <row r="19" spans="1:5" ht="12.75" customHeight="1" x14ac:dyDescent="0.3">
      <c r="A19" s="1158"/>
      <c r="B19" s="1154"/>
      <c r="C19" s="1154"/>
      <c r="D19" s="1154"/>
      <c r="E19" s="1154"/>
    </row>
    <row r="20" spans="1:5" ht="12.75" customHeight="1" x14ac:dyDescent="0.3">
      <c r="A20" s="1158"/>
      <c r="B20" s="1154"/>
      <c r="C20" s="1154"/>
      <c r="D20" s="1154"/>
      <c r="E20" s="1154"/>
    </row>
    <row r="21" spans="1:5" ht="12.75" customHeight="1" x14ac:dyDescent="0.3">
      <c r="A21" s="1158"/>
      <c r="B21" s="1154"/>
      <c r="C21" s="1154"/>
      <c r="D21" s="1154"/>
      <c r="E21" s="1154"/>
    </row>
    <row r="22" spans="1:5" ht="12.75" customHeight="1" x14ac:dyDescent="0.3">
      <c r="A22" s="1158"/>
      <c r="B22" s="1154"/>
      <c r="C22" s="1154"/>
      <c r="D22" s="1154"/>
      <c r="E22" s="1154"/>
    </row>
    <row r="23" spans="1:5" ht="12.75" customHeight="1" x14ac:dyDescent="0.3">
      <c r="A23" s="1158"/>
      <c r="B23" s="1154"/>
      <c r="C23" s="1154"/>
      <c r="D23" s="1154"/>
      <c r="E23" s="1154"/>
    </row>
  </sheetData>
  <pageMargins left="0.7" right="0.7" top="0.75" bottom="0.75" header="0" footer="0"/>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77"/>
  <sheetViews>
    <sheetView workbookViewId="0">
      <selection sqref="A1:H1"/>
    </sheetView>
  </sheetViews>
  <sheetFormatPr baseColWidth="10" defaultRowHeight="13.2" x14ac:dyDescent="0.25"/>
  <cols>
    <col min="1" max="1" width="13.109375" customWidth="1"/>
    <col min="2" max="2" width="12.44140625" customWidth="1"/>
    <col min="3" max="3" width="12.88671875" customWidth="1"/>
    <col min="6" max="6" width="15.44140625" customWidth="1"/>
    <col min="7" max="7" width="17" customWidth="1"/>
    <col min="8" max="8" width="16.44140625" customWidth="1"/>
  </cols>
  <sheetData>
    <row r="1" spans="1:8" ht="35.1" customHeight="1" x14ac:dyDescent="0.25">
      <c r="A1" s="1370" t="s">
        <v>398</v>
      </c>
      <c r="B1" s="1370"/>
      <c r="C1" s="1370"/>
      <c r="D1" s="1370"/>
      <c r="E1" s="1370"/>
      <c r="F1" s="1370"/>
      <c r="G1" s="1370"/>
      <c r="H1" s="1370"/>
    </row>
    <row r="2" spans="1:8" x14ac:dyDescent="0.25">
      <c r="A2" s="1371" t="s">
        <v>399</v>
      </c>
      <c r="B2" s="1371"/>
      <c r="C2" s="1371"/>
      <c r="D2" s="1371"/>
      <c r="E2" s="1371"/>
      <c r="F2" s="1371"/>
      <c r="G2" s="1371"/>
      <c r="H2" s="1371"/>
    </row>
    <row r="3" spans="1:8" x14ac:dyDescent="0.25">
      <c r="A3" s="518" t="s">
        <v>400</v>
      </c>
      <c r="B3" s="518" t="s">
        <v>401</v>
      </c>
      <c r="C3" s="518"/>
      <c r="D3" s="518"/>
      <c r="E3" s="519"/>
      <c r="F3" s="518"/>
      <c r="G3" s="518"/>
      <c r="H3" s="523"/>
    </row>
    <row r="4" spans="1:8" x14ac:dyDescent="0.25">
      <c r="A4" s="518" t="s">
        <v>402</v>
      </c>
      <c r="B4" s="518" t="s">
        <v>403</v>
      </c>
      <c r="C4" s="518"/>
      <c r="D4" s="518"/>
      <c r="E4" s="519"/>
      <c r="F4" s="518"/>
      <c r="G4" s="518"/>
      <c r="H4" s="523"/>
    </row>
    <row r="5" spans="1:8" x14ac:dyDescent="0.25">
      <c r="A5" s="518" t="s">
        <v>404</v>
      </c>
      <c r="B5" s="518" t="s">
        <v>405</v>
      </c>
      <c r="C5" s="518"/>
      <c r="D5" s="518"/>
      <c r="E5" s="519"/>
      <c r="F5" s="518"/>
      <c r="G5" s="518"/>
      <c r="H5" s="523"/>
    </row>
    <row r="6" spans="1:8" x14ac:dyDescent="0.25">
      <c r="A6" s="518" t="s">
        <v>406</v>
      </c>
      <c r="B6" s="518" t="s">
        <v>407</v>
      </c>
      <c r="C6" s="518"/>
      <c r="D6" s="518"/>
      <c r="E6" s="519"/>
      <c r="F6" s="518"/>
      <c r="G6" s="518"/>
      <c r="H6" s="523"/>
    </row>
    <row r="7" spans="1:8" x14ac:dyDescent="0.25">
      <c r="E7" s="520"/>
      <c r="H7" s="524"/>
    </row>
    <row r="8" spans="1:8" s="657" customFormat="1" ht="27.75" customHeight="1" x14ac:dyDescent="0.25">
      <c r="A8" s="666" t="s">
        <v>408</v>
      </c>
      <c r="B8" s="666" t="s">
        <v>409</v>
      </c>
      <c r="C8" s="666" t="s">
        <v>410</v>
      </c>
      <c r="D8" s="666" t="s">
        <v>411</v>
      </c>
      <c r="E8" s="666" t="s">
        <v>412</v>
      </c>
      <c r="F8" s="666" t="s">
        <v>418</v>
      </c>
      <c r="G8" s="666" t="s">
        <v>419</v>
      </c>
      <c r="H8" s="667" t="s">
        <v>420</v>
      </c>
    </row>
    <row r="9" spans="1:8" hidden="1" x14ac:dyDescent="0.25">
      <c r="A9" s="521" t="s">
        <v>413</v>
      </c>
      <c r="B9" s="521" t="s">
        <v>414</v>
      </c>
      <c r="C9" s="521" t="s">
        <v>415</v>
      </c>
      <c r="D9" s="521" t="s">
        <v>66</v>
      </c>
      <c r="E9" s="522" t="s">
        <v>416</v>
      </c>
      <c r="F9" s="521">
        <v>895171.85919300001</v>
      </c>
      <c r="G9" s="521">
        <v>1214933.2312400001</v>
      </c>
      <c r="H9" s="591">
        <v>77</v>
      </c>
    </row>
    <row r="10" spans="1:8" ht="9" hidden="1" customHeight="1" x14ac:dyDescent="0.25">
      <c r="A10" s="521" t="s">
        <v>413</v>
      </c>
      <c r="B10" s="521" t="s">
        <v>414</v>
      </c>
      <c r="C10" s="521" t="s">
        <v>417</v>
      </c>
      <c r="D10" s="521" t="s">
        <v>66</v>
      </c>
      <c r="E10" s="522" t="s">
        <v>416</v>
      </c>
      <c r="F10" s="521">
        <v>895157.74432199995</v>
      </c>
      <c r="G10" s="521">
        <v>1214942.76144</v>
      </c>
      <c r="H10" s="591">
        <v>94</v>
      </c>
    </row>
    <row r="11" spans="1:8" x14ac:dyDescent="0.25">
      <c r="A11" s="521" t="s">
        <v>421</v>
      </c>
      <c r="B11" s="521" t="s">
        <v>414</v>
      </c>
      <c r="C11" s="521" t="s">
        <v>417</v>
      </c>
      <c r="D11" s="521" t="s">
        <v>66</v>
      </c>
      <c r="E11" s="522" t="s">
        <v>416</v>
      </c>
      <c r="F11" s="521">
        <v>895101.64479699999</v>
      </c>
      <c r="G11" s="521">
        <v>1214969.36512</v>
      </c>
      <c r="H11" s="525">
        <v>155</v>
      </c>
    </row>
    <row r="12" spans="1:8" x14ac:dyDescent="0.25">
      <c r="A12" s="521" t="s">
        <v>421</v>
      </c>
      <c r="B12" s="521" t="s">
        <v>414</v>
      </c>
      <c r="C12" s="521" t="s">
        <v>422</v>
      </c>
      <c r="D12" s="521" t="s">
        <v>66</v>
      </c>
      <c r="E12" s="522" t="s">
        <v>416</v>
      </c>
      <c r="F12" s="521">
        <v>895085.390717</v>
      </c>
      <c r="G12" s="521">
        <v>1214988.00948</v>
      </c>
      <c r="H12" s="525">
        <v>181</v>
      </c>
    </row>
    <row r="13" spans="1:8" x14ac:dyDescent="0.25">
      <c r="A13" s="521" t="s">
        <v>413</v>
      </c>
      <c r="B13" s="521" t="s">
        <v>423</v>
      </c>
      <c r="C13" s="521" t="s">
        <v>424</v>
      </c>
      <c r="D13" s="521" t="s">
        <v>425</v>
      </c>
      <c r="E13" s="522" t="s">
        <v>416</v>
      </c>
      <c r="F13" s="521">
        <v>895046.55685699999</v>
      </c>
      <c r="G13" s="521">
        <v>1215027.20426</v>
      </c>
      <c r="H13" s="525">
        <v>236</v>
      </c>
    </row>
    <row r="14" spans="1:8" x14ac:dyDescent="0.25">
      <c r="A14" s="521" t="s">
        <v>413</v>
      </c>
      <c r="B14" s="521" t="s">
        <v>414</v>
      </c>
      <c r="C14" s="521" t="s">
        <v>426</v>
      </c>
      <c r="D14" s="521" t="s">
        <v>66</v>
      </c>
      <c r="E14" s="522" t="s">
        <v>416</v>
      </c>
      <c r="F14" s="521">
        <v>895022.69640300004</v>
      </c>
      <c r="G14" s="521">
        <v>1215044.39289</v>
      </c>
      <c r="H14" s="525">
        <v>266</v>
      </c>
    </row>
    <row r="15" spans="1:8" x14ac:dyDescent="0.25">
      <c r="A15" s="521" t="s">
        <v>421</v>
      </c>
      <c r="B15" s="521" t="s">
        <v>414</v>
      </c>
      <c r="C15" s="521" t="s">
        <v>426</v>
      </c>
      <c r="D15" s="521" t="s">
        <v>66</v>
      </c>
      <c r="E15" s="522" t="s">
        <v>416</v>
      </c>
      <c r="F15" s="521">
        <v>894981.64353</v>
      </c>
      <c r="G15" s="521">
        <v>1215095.23759</v>
      </c>
      <c r="H15" s="525">
        <v>332</v>
      </c>
    </row>
    <row r="16" spans="1:8" x14ac:dyDescent="0.25">
      <c r="A16" s="521" t="s">
        <v>421</v>
      </c>
      <c r="B16" s="521" t="s">
        <v>423</v>
      </c>
      <c r="C16" s="521" t="s">
        <v>424</v>
      </c>
      <c r="D16" s="521" t="s">
        <v>425</v>
      </c>
      <c r="E16" s="522" t="s">
        <v>416</v>
      </c>
      <c r="F16" s="521">
        <v>894972.36688999995</v>
      </c>
      <c r="G16" s="521">
        <v>1215124.7124099999</v>
      </c>
      <c r="H16" s="525">
        <v>364</v>
      </c>
    </row>
    <row r="17" spans="1:8" x14ac:dyDescent="0.25">
      <c r="A17" s="521" t="s">
        <v>413</v>
      </c>
      <c r="B17" s="521" t="s">
        <v>414</v>
      </c>
      <c r="C17" s="521" t="s">
        <v>415</v>
      </c>
      <c r="D17" s="521" t="s">
        <v>66</v>
      </c>
      <c r="E17" s="522" t="s">
        <v>416</v>
      </c>
      <c r="F17" s="521">
        <v>894881.38547900005</v>
      </c>
      <c r="G17" s="521">
        <v>1215181.73587</v>
      </c>
      <c r="H17" s="525">
        <v>475</v>
      </c>
    </row>
    <row r="18" spans="1:8" x14ac:dyDescent="0.25">
      <c r="A18" s="521" t="s">
        <v>421</v>
      </c>
      <c r="B18" s="521" t="s">
        <v>414</v>
      </c>
      <c r="C18" s="521" t="s">
        <v>422</v>
      </c>
      <c r="D18" s="521" t="s">
        <v>66</v>
      </c>
      <c r="E18" s="522" t="s">
        <v>416</v>
      </c>
      <c r="F18" s="521">
        <v>894829.51339800004</v>
      </c>
      <c r="G18" s="521">
        <v>1215214.52376</v>
      </c>
      <c r="H18" s="525">
        <v>543</v>
      </c>
    </row>
    <row r="19" spans="1:8" x14ac:dyDescent="0.25">
      <c r="A19" s="521" t="s">
        <v>413</v>
      </c>
      <c r="B19" s="521" t="s">
        <v>414</v>
      </c>
      <c r="C19" s="521" t="s">
        <v>427</v>
      </c>
      <c r="D19" s="521" t="s">
        <v>66</v>
      </c>
      <c r="E19" s="522" t="s">
        <v>416</v>
      </c>
      <c r="F19" s="521">
        <v>894825.87323899998</v>
      </c>
      <c r="G19" s="521">
        <v>1215255.24575</v>
      </c>
      <c r="H19" s="525">
        <v>584</v>
      </c>
    </row>
    <row r="20" spans="1:8" x14ac:dyDescent="0.25">
      <c r="A20" s="521" t="s">
        <v>413</v>
      </c>
      <c r="B20" s="521" t="s">
        <v>414</v>
      </c>
      <c r="C20" s="521" t="s">
        <v>428</v>
      </c>
      <c r="D20" s="521" t="s">
        <v>66</v>
      </c>
      <c r="E20" s="522" t="s">
        <v>416</v>
      </c>
      <c r="F20" s="521">
        <v>894738.25341</v>
      </c>
      <c r="G20" s="521">
        <v>1215259.8819299999</v>
      </c>
      <c r="H20" s="525">
        <v>716</v>
      </c>
    </row>
    <row r="21" spans="1:8" x14ac:dyDescent="0.25">
      <c r="A21" s="521" t="s">
        <v>421</v>
      </c>
      <c r="B21" s="521" t="s">
        <v>414</v>
      </c>
      <c r="C21" s="521" t="s">
        <v>429</v>
      </c>
      <c r="D21" s="521" t="s">
        <v>66</v>
      </c>
      <c r="E21" s="522" t="s">
        <v>416</v>
      </c>
      <c r="F21" s="521">
        <v>894740.76893200004</v>
      </c>
      <c r="G21" s="521">
        <v>1215252.0862400001</v>
      </c>
      <c r="H21" s="525">
        <v>723</v>
      </c>
    </row>
    <row r="22" spans="1:8" x14ac:dyDescent="0.25">
      <c r="A22" s="521" t="s">
        <v>421</v>
      </c>
      <c r="B22" s="521" t="s">
        <v>414</v>
      </c>
      <c r="C22" s="521" t="s">
        <v>428</v>
      </c>
      <c r="D22" s="521" t="s">
        <v>66</v>
      </c>
      <c r="E22" s="522" t="s">
        <v>416</v>
      </c>
      <c r="F22" s="521">
        <v>894617.83230799995</v>
      </c>
      <c r="G22" s="521">
        <v>1215185.6229999999</v>
      </c>
      <c r="H22" s="525">
        <v>867</v>
      </c>
    </row>
    <row r="23" spans="1:8" x14ac:dyDescent="0.25">
      <c r="A23" s="521" t="s">
        <v>413</v>
      </c>
      <c r="B23" s="521" t="s">
        <v>414</v>
      </c>
      <c r="C23" s="521" t="s">
        <v>428</v>
      </c>
      <c r="D23" s="521" t="s">
        <v>66</v>
      </c>
      <c r="E23" s="522" t="s">
        <v>416</v>
      </c>
      <c r="F23" s="521">
        <v>894591.69082699995</v>
      </c>
      <c r="G23" s="521">
        <v>1215174.7140800001</v>
      </c>
      <c r="H23" s="525">
        <v>895</v>
      </c>
    </row>
    <row r="24" spans="1:8" x14ac:dyDescent="0.25">
      <c r="A24" s="521" t="s">
        <v>421</v>
      </c>
      <c r="B24" s="521" t="s">
        <v>414</v>
      </c>
      <c r="C24" s="521" t="s">
        <v>428</v>
      </c>
      <c r="D24" s="521" t="s">
        <v>66</v>
      </c>
      <c r="E24" s="522" t="s">
        <v>416</v>
      </c>
      <c r="F24" s="521">
        <v>894488.38602800004</v>
      </c>
      <c r="G24" s="521">
        <v>1215120.80067</v>
      </c>
      <c r="H24" s="525">
        <v>1018</v>
      </c>
    </row>
    <row r="25" spans="1:8" x14ac:dyDescent="0.25">
      <c r="A25" s="521" t="s">
        <v>413</v>
      </c>
      <c r="B25" s="521" t="s">
        <v>414</v>
      </c>
      <c r="C25" s="521" t="s">
        <v>430</v>
      </c>
      <c r="D25" s="521" t="s">
        <v>66</v>
      </c>
      <c r="E25" s="522" t="s">
        <v>416</v>
      </c>
      <c r="F25" s="521">
        <v>894468.80319799995</v>
      </c>
      <c r="G25" s="521">
        <v>1215104.82761</v>
      </c>
      <c r="H25" s="525">
        <v>1043</v>
      </c>
    </row>
    <row r="26" spans="1:8" x14ac:dyDescent="0.25">
      <c r="A26" s="521" t="s">
        <v>421</v>
      </c>
      <c r="B26" s="521" t="s">
        <v>414</v>
      </c>
      <c r="C26" s="521" t="s">
        <v>431</v>
      </c>
      <c r="D26" s="521" t="s">
        <v>66</v>
      </c>
      <c r="E26" s="522" t="s">
        <v>416</v>
      </c>
      <c r="F26" s="521">
        <v>894439.01389099995</v>
      </c>
      <c r="G26" s="521">
        <v>1215185.3745899999</v>
      </c>
      <c r="H26" s="525">
        <v>1211</v>
      </c>
    </row>
    <row r="27" spans="1:8" x14ac:dyDescent="0.25">
      <c r="A27" s="521" t="s">
        <v>413</v>
      </c>
      <c r="B27" s="521" t="s">
        <v>414</v>
      </c>
      <c r="C27" s="521" t="s">
        <v>427</v>
      </c>
      <c r="D27" s="521" t="s">
        <v>66</v>
      </c>
      <c r="E27" s="522" t="s">
        <v>416</v>
      </c>
      <c r="F27" s="521">
        <v>894497.48763500003</v>
      </c>
      <c r="G27" s="521">
        <v>1215209.4633599999</v>
      </c>
      <c r="H27" s="525">
        <v>1275</v>
      </c>
    </row>
    <row r="28" spans="1:8" x14ac:dyDescent="0.25">
      <c r="A28" s="521" t="s">
        <v>421</v>
      </c>
      <c r="B28" s="521" t="s">
        <v>414</v>
      </c>
      <c r="C28" s="521" t="s">
        <v>429</v>
      </c>
      <c r="D28" s="521" t="s">
        <v>66</v>
      </c>
      <c r="E28" s="522" t="s">
        <v>416</v>
      </c>
      <c r="F28" s="521">
        <v>894569.58211700001</v>
      </c>
      <c r="G28" s="521">
        <v>1215377.3102599999</v>
      </c>
      <c r="H28" s="525">
        <v>1465</v>
      </c>
    </row>
    <row r="29" spans="1:8" x14ac:dyDescent="0.25">
      <c r="A29" s="521" t="s">
        <v>413</v>
      </c>
      <c r="B29" s="521" t="s">
        <v>414</v>
      </c>
      <c r="C29" s="521" t="s">
        <v>415</v>
      </c>
      <c r="D29" s="521" t="s">
        <v>66</v>
      </c>
      <c r="E29" s="522" t="s">
        <v>416</v>
      </c>
      <c r="F29" s="521">
        <v>894587.54336300003</v>
      </c>
      <c r="G29" s="521">
        <v>1215428.3216299999</v>
      </c>
      <c r="H29" s="525">
        <v>1518</v>
      </c>
    </row>
    <row r="30" spans="1:8" x14ac:dyDescent="0.25">
      <c r="A30" s="521" t="s">
        <v>421</v>
      </c>
      <c r="B30" s="521" t="s">
        <v>414</v>
      </c>
      <c r="C30" s="521" t="s">
        <v>422</v>
      </c>
      <c r="D30" s="521" t="s">
        <v>66</v>
      </c>
      <c r="E30" s="522" t="s">
        <v>416</v>
      </c>
      <c r="F30" s="521">
        <v>894637.65465399995</v>
      </c>
      <c r="G30" s="521">
        <v>1215506.1049299999</v>
      </c>
      <c r="H30" s="525">
        <v>1613</v>
      </c>
    </row>
    <row r="31" spans="1:8" x14ac:dyDescent="0.25">
      <c r="A31" s="521" t="s">
        <v>413</v>
      </c>
      <c r="B31" s="521" t="s">
        <v>414</v>
      </c>
      <c r="C31" s="521" t="s">
        <v>432</v>
      </c>
      <c r="D31" s="521" t="s">
        <v>66</v>
      </c>
      <c r="E31" s="522" t="s">
        <v>416</v>
      </c>
      <c r="F31" s="521">
        <v>894692.63595999999</v>
      </c>
      <c r="G31" s="521">
        <v>1215536.3733900001</v>
      </c>
      <c r="H31" s="525">
        <v>1676</v>
      </c>
    </row>
    <row r="32" spans="1:8" x14ac:dyDescent="0.25">
      <c r="A32" s="521" t="s">
        <v>421</v>
      </c>
      <c r="B32" s="521" t="s">
        <v>414</v>
      </c>
      <c r="C32" s="521" t="s">
        <v>432</v>
      </c>
      <c r="D32" s="521" t="s">
        <v>66</v>
      </c>
      <c r="E32" s="522" t="s">
        <v>416</v>
      </c>
      <c r="F32" s="521">
        <v>894775.41373200004</v>
      </c>
      <c r="G32" s="521">
        <v>1215647.6669099999</v>
      </c>
      <c r="H32" s="525">
        <v>1816</v>
      </c>
    </row>
    <row r="33" spans="1:8" x14ac:dyDescent="0.25">
      <c r="A33" s="521" t="s">
        <v>413</v>
      </c>
      <c r="B33" s="521" t="s">
        <v>414</v>
      </c>
      <c r="C33" s="521" t="s">
        <v>433</v>
      </c>
      <c r="D33" s="521" t="s">
        <v>66</v>
      </c>
      <c r="E33" s="522" t="s">
        <v>416</v>
      </c>
      <c r="F33" s="521">
        <v>894805.43258999998</v>
      </c>
      <c r="G33" s="521">
        <v>1215679.0320900001</v>
      </c>
      <c r="H33" s="525">
        <v>1859</v>
      </c>
    </row>
    <row r="34" spans="1:8" x14ac:dyDescent="0.25">
      <c r="A34" s="521" t="s">
        <v>421</v>
      </c>
      <c r="B34" s="521" t="s">
        <v>414</v>
      </c>
      <c r="C34" s="521" t="s">
        <v>434</v>
      </c>
      <c r="D34" s="521" t="s">
        <v>66</v>
      </c>
      <c r="E34" s="522" t="s">
        <v>416</v>
      </c>
      <c r="F34" s="521">
        <v>894821.02136000001</v>
      </c>
      <c r="G34" s="521">
        <v>1215673.9443900001</v>
      </c>
      <c r="H34" s="525">
        <v>1976</v>
      </c>
    </row>
    <row r="35" spans="1:8" x14ac:dyDescent="0.25">
      <c r="A35" s="521" t="s">
        <v>413</v>
      </c>
      <c r="B35" s="521" t="s">
        <v>414</v>
      </c>
      <c r="C35" s="521" t="s">
        <v>427</v>
      </c>
      <c r="D35" s="521" t="s">
        <v>66</v>
      </c>
      <c r="E35" s="522" t="s">
        <v>416</v>
      </c>
      <c r="F35" s="521">
        <v>894809.88239699998</v>
      </c>
      <c r="G35" s="521">
        <v>1215653.42371</v>
      </c>
      <c r="H35" s="525">
        <v>1999</v>
      </c>
    </row>
    <row r="36" spans="1:8" x14ac:dyDescent="0.25">
      <c r="A36" s="521" t="s">
        <v>421</v>
      </c>
      <c r="B36" s="521" t="s">
        <v>414</v>
      </c>
      <c r="C36" s="521" t="s">
        <v>427</v>
      </c>
      <c r="D36" s="521" t="s">
        <v>66</v>
      </c>
      <c r="E36" s="522" t="s">
        <v>416</v>
      </c>
      <c r="F36" s="521">
        <v>895000.91865600005</v>
      </c>
      <c r="G36" s="521">
        <v>1215572.51569</v>
      </c>
      <c r="H36" s="525">
        <v>2247</v>
      </c>
    </row>
    <row r="37" spans="1:8" x14ac:dyDescent="0.25">
      <c r="A37" s="521" t="s">
        <v>413</v>
      </c>
      <c r="B37" s="521" t="s">
        <v>414</v>
      </c>
      <c r="C37" s="521" t="s">
        <v>427</v>
      </c>
      <c r="D37" s="521" t="s">
        <v>66</v>
      </c>
      <c r="E37" s="522" t="s">
        <v>416</v>
      </c>
      <c r="F37" s="521">
        <v>895006.53455999994</v>
      </c>
      <c r="G37" s="521">
        <v>1215525.73233</v>
      </c>
      <c r="H37" s="525">
        <v>2294</v>
      </c>
    </row>
    <row r="38" spans="1:8" x14ac:dyDescent="0.25">
      <c r="A38" s="521" t="s">
        <v>421</v>
      </c>
      <c r="B38" s="521" t="s">
        <v>414</v>
      </c>
      <c r="C38" s="521" t="s">
        <v>429</v>
      </c>
      <c r="D38" s="521" t="s">
        <v>66</v>
      </c>
      <c r="E38" s="522" t="s">
        <v>416</v>
      </c>
      <c r="F38" s="521">
        <v>895234.58789199998</v>
      </c>
      <c r="G38" s="521">
        <v>1215443.1317799999</v>
      </c>
      <c r="H38" s="525">
        <v>2561</v>
      </c>
    </row>
    <row r="39" spans="1:8" x14ac:dyDescent="0.25">
      <c r="A39" s="521" t="s">
        <v>413</v>
      </c>
      <c r="B39" s="521" t="s">
        <v>423</v>
      </c>
      <c r="C39" s="521" t="s">
        <v>424</v>
      </c>
      <c r="D39" s="521" t="s">
        <v>424</v>
      </c>
      <c r="E39" s="522" t="s">
        <v>416</v>
      </c>
      <c r="F39" s="521">
        <v>895283.07505999994</v>
      </c>
      <c r="G39" s="521">
        <v>1215449.1871499999</v>
      </c>
      <c r="H39" s="525">
        <v>2609</v>
      </c>
    </row>
    <row r="40" spans="1:8" x14ac:dyDescent="0.25">
      <c r="A40" s="521" t="s">
        <v>413</v>
      </c>
      <c r="B40" s="521" t="s">
        <v>414</v>
      </c>
      <c r="C40" s="521" t="s">
        <v>428</v>
      </c>
      <c r="D40" s="521" t="s">
        <v>66</v>
      </c>
      <c r="E40" s="522" t="s">
        <v>416</v>
      </c>
      <c r="F40" s="521">
        <v>895308.50621899997</v>
      </c>
      <c r="G40" s="521">
        <v>1215460.48336</v>
      </c>
      <c r="H40" s="525">
        <v>2637</v>
      </c>
    </row>
    <row r="41" spans="1:8" x14ac:dyDescent="0.25">
      <c r="A41" s="521" t="s">
        <v>421</v>
      </c>
      <c r="B41" s="521" t="s">
        <v>423</v>
      </c>
      <c r="C41" s="521" t="s">
        <v>424</v>
      </c>
      <c r="D41" s="521" t="s">
        <v>424</v>
      </c>
      <c r="E41" s="522" t="s">
        <v>416</v>
      </c>
      <c r="F41" s="521">
        <v>895323.14763300004</v>
      </c>
      <c r="G41" s="521">
        <v>1215472.19878</v>
      </c>
      <c r="H41" s="525">
        <v>2655</v>
      </c>
    </row>
    <row r="42" spans="1:8" x14ac:dyDescent="0.25">
      <c r="A42" s="521" t="s">
        <v>421</v>
      </c>
      <c r="B42" s="521" t="s">
        <v>414</v>
      </c>
      <c r="C42" s="521" t="s">
        <v>428</v>
      </c>
      <c r="D42" s="521" t="s">
        <v>66</v>
      </c>
      <c r="E42" s="522" t="s">
        <v>416</v>
      </c>
      <c r="F42" s="521">
        <v>895393.26388099999</v>
      </c>
      <c r="G42" s="521">
        <v>1215523.6238800001</v>
      </c>
      <c r="H42" s="525">
        <v>2774</v>
      </c>
    </row>
    <row r="43" spans="1:8" x14ac:dyDescent="0.25">
      <c r="A43" s="521" t="s">
        <v>413</v>
      </c>
      <c r="B43" s="521" t="s">
        <v>414</v>
      </c>
      <c r="C43" s="521" t="s">
        <v>429</v>
      </c>
      <c r="D43" s="521" t="s">
        <v>66</v>
      </c>
      <c r="E43" s="522" t="s">
        <v>416</v>
      </c>
      <c r="F43" s="521">
        <v>895392.69062000001</v>
      </c>
      <c r="G43" s="521">
        <v>1215530.5950199999</v>
      </c>
      <c r="H43" s="525">
        <v>2779</v>
      </c>
    </row>
    <row r="44" spans="1:8" x14ac:dyDescent="0.25">
      <c r="A44" s="521" t="s">
        <v>421</v>
      </c>
      <c r="B44" s="521" t="s">
        <v>414</v>
      </c>
      <c r="C44" s="521" t="s">
        <v>429</v>
      </c>
      <c r="D44" s="521" t="s">
        <v>66</v>
      </c>
      <c r="E44" s="522" t="s">
        <v>416</v>
      </c>
      <c r="F44" s="521">
        <v>895349.05162899999</v>
      </c>
      <c r="G44" s="521">
        <v>1215653.7584200001</v>
      </c>
      <c r="H44" s="525">
        <v>2915</v>
      </c>
    </row>
    <row r="45" spans="1:8" x14ac:dyDescent="0.25">
      <c r="A45" s="521" t="s">
        <v>413</v>
      </c>
      <c r="B45" s="521" t="s">
        <v>414</v>
      </c>
      <c r="C45" s="521" t="s">
        <v>415</v>
      </c>
      <c r="D45" s="521" t="s">
        <v>66</v>
      </c>
      <c r="E45" s="522" t="s">
        <v>416</v>
      </c>
      <c r="F45" s="521">
        <v>895343.34558299999</v>
      </c>
      <c r="G45" s="521">
        <v>1215670.2386700001</v>
      </c>
      <c r="H45" s="525">
        <v>2932</v>
      </c>
    </row>
    <row r="46" spans="1:8" x14ac:dyDescent="0.25">
      <c r="A46" s="521" t="s">
        <v>421</v>
      </c>
      <c r="B46" s="521" t="s">
        <v>414</v>
      </c>
      <c r="C46" s="521" t="s">
        <v>422</v>
      </c>
      <c r="D46" s="521" t="s">
        <v>66</v>
      </c>
      <c r="E46" s="522" t="s">
        <v>416</v>
      </c>
      <c r="F46" s="521">
        <v>895344.33650400001</v>
      </c>
      <c r="G46" s="521">
        <v>1215730.1144300001</v>
      </c>
      <c r="H46" s="525">
        <v>3001</v>
      </c>
    </row>
    <row r="47" spans="1:8" x14ac:dyDescent="0.25">
      <c r="A47" s="521" t="s">
        <v>413</v>
      </c>
      <c r="B47" s="521" t="s">
        <v>414</v>
      </c>
      <c r="C47" s="521" t="s">
        <v>415</v>
      </c>
      <c r="D47" s="521" t="s">
        <v>66</v>
      </c>
      <c r="E47" s="522" t="s">
        <v>416</v>
      </c>
      <c r="F47" s="521">
        <v>895354.93532799999</v>
      </c>
      <c r="G47" s="521">
        <v>1215735.29743</v>
      </c>
      <c r="H47" s="525">
        <v>3012</v>
      </c>
    </row>
    <row r="48" spans="1:8" x14ac:dyDescent="0.25">
      <c r="A48" s="521" t="s">
        <v>421</v>
      </c>
      <c r="B48" s="521" t="s">
        <v>414</v>
      </c>
      <c r="C48" s="521" t="s">
        <v>422</v>
      </c>
      <c r="D48" s="521" t="s">
        <v>66</v>
      </c>
      <c r="E48" s="522" t="s">
        <v>416</v>
      </c>
      <c r="F48" s="521">
        <v>895390.48655499995</v>
      </c>
      <c r="G48" s="521">
        <v>1215761.2117999999</v>
      </c>
      <c r="H48" s="525">
        <v>3058</v>
      </c>
    </row>
    <row r="49" spans="1:8" x14ac:dyDescent="0.25">
      <c r="A49" s="521" t="s">
        <v>413</v>
      </c>
      <c r="B49" s="521" t="s">
        <v>414</v>
      </c>
      <c r="C49" s="521" t="s">
        <v>415</v>
      </c>
      <c r="D49" s="521" t="s">
        <v>66</v>
      </c>
      <c r="E49" s="522" t="s">
        <v>416</v>
      </c>
      <c r="F49" s="521">
        <v>895413.077682</v>
      </c>
      <c r="G49" s="521">
        <v>1215761.0342699999</v>
      </c>
      <c r="H49" s="525">
        <v>3081</v>
      </c>
    </row>
    <row r="50" spans="1:8" x14ac:dyDescent="0.25">
      <c r="A50" s="521" t="s">
        <v>421</v>
      </c>
      <c r="B50" s="521" t="s">
        <v>414</v>
      </c>
      <c r="C50" s="521" t="s">
        <v>422</v>
      </c>
      <c r="D50" s="521" t="s">
        <v>66</v>
      </c>
      <c r="E50" s="522" t="s">
        <v>416</v>
      </c>
      <c r="F50" s="521">
        <v>895455.74302499997</v>
      </c>
      <c r="G50" s="521">
        <v>1215756.61017</v>
      </c>
      <c r="H50" s="525">
        <v>3124</v>
      </c>
    </row>
    <row r="51" spans="1:8" x14ac:dyDescent="0.25">
      <c r="A51" s="521" t="s">
        <v>413</v>
      </c>
      <c r="B51" s="521" t="s">
        <v>414</v>
      </c>
      <c r="C51" s="521" t="s">
        <v>427</v>
      </c>
      <c r="D51" s="521" t="s">
        <v>66</v>
      </c>
      <c r="E51" s="522" t="s">
        <v>416</v>
      </c>
      <c r="F51" s="521">
        <v>895458.63541600003</v>
      </c>
      <c r="G51" s="521">
        <v>1215751.3946499999</v>
      </c>
      <c r="H51" s="525">
        <v>3129</v>
      </c>
    </row>
    <row r="52" spans="1:8" x14ac:dyDescent="0.25">
      <c r="A52" s="521" t="s">
        <v>421</v>
      </c>
      <c r="B52" s="521" t="s">
        <v>414</v>
      </c>
      <c r="C52" s="521" t="s">
        <v>427</v>
      </c>
      <c r="D52" s="521" t="s">
        <v>66</v>
      </c>
      <c r="E52" s="522" t="s">
        <v>416</v>
      </c>
      <c r="F52" s="521">
        <v>895642.30379200005</v>
      </c>
      <c r="G52" s="521">
        <v>1215774.6683</v>
      </c>
      <c r="H52" s="525">
        <v>3351</v>
      </c>
    </row>
    <row r="53" spans="1:8" x14ac:dyDescent="0.25">
      <c r="A53" s="521" t="s">
        <v>413</v>
      </c>
      <c r="B53" s="521" t="s">
        <v>414</v>
      </c>
      <c r="C53" s="521" t="s">
        <v>422</v>
      </c>
      <c r="D53" s="521" t="s">
        <v>66</v>
      </c>
      <c r="E53" s="522" t="s">
        <v>416</v>
      </c>
      <c r="F53" s="521">
        <v>895657.80888999999</v>
      </c>
      <c r="G53" s="521">
        <v>1215762.93196</v>
      </c>
      <c r="H53" s="525">
        <v>3370</v>
      </c>
    </row>
    <row r="54" spans="1:8" x14ac:dyDescent="0.25">
      <c r="A54" s="521" t="s">
        <v>421</v>
      </c>
      <c r="B54" s="521" t="s">
        <v>414</v>
      </c>
      <c r="C54" s="521" t="s">
        <v>415</v>
      </c>
      <c r="D54" s="521" t="s">
        <v>66</v>
      </c>
      <c r="E54" s="522" t="s">
        <v>416</v>
      </c>
      <c r="F54" s="521">
        <v>895713.31950300001</v>
      </c>
      <c r="G54" s="521">
        <v>1215780.48939</v>
      </c>
      <c r="H54" s="525">
        <v>3445</v>
      </c>
    </row>
    <row r="55" spans="1:8" x14ac:dyDescent="0.25">
      <c r="A55" s="521" t="s">
        <v>413</v>
      </c>
      <c r="B55" s="521" t="s">
        <v>414</v>
      </c>
      <c r="C55" s="521" t="s">
        <v>432</v>
      </c>
      <c r="D55" s="521" t="s">
        <v>66</v>
      </c>
      <c r="E55" s="522" t="s">
        <v>416</v>
      </c>
      <c r="F55" s="521">
        <v>895727.33255399996</v>
      </c>
      <c r="G55" s="521">
        <v>1215814.8489999999</v>
      </c>
      <c r="H55" s="525">
        <v>3482</v>
      </c>
    </row>
    <row r="56" spans="1:8" x14ac:dyDescent="0.25">
      <c r="A56" s="521" t="s">
        <v>421</v>
      </c>
      <c r="B56" s="521" t="s">
        <v>414</v>
      </c>
      <c r="C56" s="521" t="s">
        <v>432</v>
      </c>
      <c r="D56" s="521" t="s">
        <v>66</v>
      </c>
      <c r="E56" s="522" t="s">
        <v>416</v>
      </c>
      <c r="F56" s="521">
        <v>895675.13078999997</v>
      </c>
      <c r="G56" s="521">
        <v>1215918.8162499999</v>
      </c>
      <c r="H56" s="525">
        <v>3620</v>
      </c>
    </row>
    <row r="57" spans="1:8" x14ac:dyDescent="0.25">
      <c r="A57" s="521" t="s">
        <v>413</v>
      </c>
      <c r="B57" s="521" t="s">
        <v>414</v>
      </c>
      <c r="C57" s="521" t="s">
        <v>435</v>
      </c>
      <c r="D57" s="521" t="s">
        <v>66</v>
      </c>
      <c r="E57" s="522" t="s">
        <v>416</v>
      </c>
      <c r="F57" s="521">
        <v>895676.98806100001</v>
      </c>
      <c r="G57" s="521">
        <v>1215970.4455599999</v>
      </c>
      <c r="H57" s="525">
        <v>3673</v>
      </c>
    </row>
    <row r="58" spans="1:8" x14ac:dyDescent="0.25">
      <c r="A58" s="521" t="s">
        <v>421</v>
      </c>
      <c r="B58" s="521" t="s">
        <v>414</v>
      </c>
      <c r="C58" s="521" t="s">
        <v>435</v>
      </c>
      <c r="D58" s="521" t="s">
        <v>66</v>
      </c>
      <c r="E58" s="522" t="s">
        <v>416</v>
      </c>
      <c r="F58" s="521">
        <v>895578.59340699995</v>
      </c>
      <c r="G58" s="521">
        <v>1216051.0286300001</v>
      </c>
      <c r="H58" s="525">
        <v>3828</v>
      </c>
    </row>
    <row r="59" spans="1:8" x14ac:dyDescent="0.25">
      <c r="A59" s="521" t="s">
        <v>413</v>
      </c>
      <c r="B59" s="521" t="s">
        <v>414</v>
      </c>
      <c r="C59" s="521" t="s">
        <v>415</v>
      </c>
      <c r="D59" s="521" t="s">
        <v>66</v>
      </c>
      <c r="E59" s="522" t="s">
        <v>416</v>
      </c>
      <c r="F59" s="521">
        <v>895581.409216</v>
      </c>
      <c r="G59" s="521">
        <v>1216064.2548400001</v>
      </c>
      <c r="H59" s="525">
        <v>3840</v>
      </c>
    </row>
    <row r="60" spans="1:8" x14ac:dyDescent="0.25">
      <c r="A60" s="521" t="s">
        <v>421</v>
      </c>
      <c r="B60" s="521" t="s">
        <v>414</v>
      </c>
      <c r="C60" s="521" t="s">
        <v>422</v>
      </c>
      <c r="D60" s="521" t="s">
        <v>66</v>
      </c>
      <c r="E60" s="522" t="s">
        <v>416</v>
      </c>
      <c r="F60" s="521">
        <v>895621.04697899998</v>
      </c>
      <c r="G60" s="521">
        <v>1216110.8998499999</v>
      </c>
      <c r="H60" s="525">
        <v>3911</v>
      </c>
    </row>
    <row r="61" spans="1:8" x14ac:dyDescent="0.25">
      <c r="A61" s="521" t="s">
        <v>413</v>
      </c>
      <c r="B61" s="521" t="s">
        <v>414</v>
      </c>
      <c r="C61" s="521" t="s">
        <v>422</v>
      </c>
      <c r="D61" s="521" t="s">
        <v>66</v>
      </c>
      <c r="E61" s="522" t="s">
        <v>416</v>
      </c>
      <c r="F61" s="521">
        <v>895643.17828500003</v>
      </c>
      <c r="G61" s="521">
        <v>1216109.23095</v>
      </c>
      <c r="H61" s="525">
        <v>3933</v>
      </c>
    </row>
    <row r="62" spans="1:8" x14ac:dyDescent="0.25">
      <c r="A62" s="521" t="s">
        <v>421</v>
      </c>
      <c r="B62" s="521" t="s">
        <v>414</v>
      </c>
      <c r="C62" s="521" t="s">
        <v>415</v>
      </c>
      <c r="D62" s="521" t="s">
        <v>66</v>
      </c>
      <c r="E62" s="522" t="s">
        <v>416</v>
      </c>
      <c r="F62" s="521">
        <v>895683.54115499998</v>
      </c>
      <c r="G62" s="521">
        <v>1216158.53036</v>
      </c>
      <c r="H62" s="525">
        <v>4005</v>
      </c>
    </row>
    <row r="63" spans="1:8" x14ac:dyDescent="0.25">
      <c r="A63" s="521" t="s">
        <v>413</v>
      </c>
      <c r="B63" s="521" t="s">
        <v>414</v>
      </c>
      <c r="C63" s="521" t="s">
        <v>415</v>
      </c>
      <c r="D63" s="521" t="s">
        <v>66</v>
      </c>
      <c r="E63" s="522" t="s">
        <v>416</v>
      </c>
      <c r="F63" s="521">
        <v>895692.26943900005</v>
      </c>
      <c r="G63" s="521">
        <v>1216193.2978300001</v>
      </c>
      <c r="H63" s="525">
        <v>4041</v>
      </c>
    </row>
    <row r="64" spans="1:8" x14ac:dyDescent="0.25">
      <c r="A64" s="521" t="s">
        <v>421</v>
      </c>
      <c r="B64" s="521" t="s">
        <v>414</v>
      </c>
      <c r="C64" s="521" t="s">
        <v>422</v>
      </c>
      <c r="D64" s="521" t="s">
        <v>66</v>
      </c>
      <c r="E64" s="522" t="s">
        <v>416</v>
      </c>
      <c r="F64" s="521">
        <v>895724.47436999995</v>
      </c>
      <c r="G64" s="521">
        <v>1216252.20199</v>
      </c>
      <c r="H64" s="525">
        <v>4133</v>
      </c>
    </row>
    <row r="65" spans="1:8" x14ac:dyDescent="0.25">
      <c r="A65" s="521" t="s">
        <v>413</v>
      </c>
      <c r="B65" s="521" t="s">
        <v>414</v>
      </c>
      <c r="C65" s="521" t="s">
        <v>427</v>
      </c>
      <c r="D65" s="521" t="s">
        <v>66</v>
      </c>
      <c r="E65" s="522" t="s">
        <v>416</v>
      </c>
      <c r="F65" s="521">
        <v>895739.88239200006</v>
      </c>
      <c r="G65" s="521">
        <v>1216245.7249799999</v>
      </c>
      <c r="H65" s="525">
        <v>4149</v>
      </c>
    </row>
    <row r="66" spans="1:8" x14ac:dyDescent="0.25">
      <c r="A66" s="521" t="s">
        <v>421</v>
      </c>
      <c r="B66" s="521" t="s">
        <v>414</v>
      </c>
      <c r="C66" s="521" t="s">
        <v>427</v>
      </c>
      <c r="D66" s="521" t="s">
        <v>66</v>
      </c>
      <c r="E66" s="522" t="s">
        <v>416</v>
      </c>
      <c r="F66" s="521">
        <v>895794.80368500005</v>
      </c>
      <c r="G66" s="521">
        <v>1216405.4197499999</v>
      </c>
      <c r="H66" s="525">
        <v>4352</v>
      </c>
    </row>
    <row r="67" spans="1:8" x14ac:dyDescent="0.25">
      <c r="A67" s="521" t="s">
        <v>413</v>
      </c>
      <c r="B67" s="521" t="s">
        <v>414</v>
      </c>
      <c r="C67" s="521" t="s">
        <v>428</v>
      </c>
      <c r="D67" s="521" t="s">
        <v>66</v>
      </c>
      <c r="E67" s="522" t="s">
        <v>416</v>
      </c>
      <c r="F67" s="521">
        <v>895818.69263399998</v>
      </c>
      <c r="G67" s="521">
        <v>1216421.77192</v>
      </c>
      <c r="H67" s="525">
        <v>4381</v>
      </c>
    </row>
    <row r="68" spans="1:8" x14ac:dyDescent="0.25">
      <c r="A68" s="521" t="s">
        <v>421</v>
      </c>
      <c r="B68" s="521" t="s">
        <v>414</v>
      </c>
      <c r="C68" s="521" t="s">
        <v>428</v>
      </c>
      <c r="D68" s="521" t="s">
        <v>66</v>
      </c>
      <c r="E68" s="522" t="s">
        <v>416</v>
      </c>
      <c r="F68" s="521">
        <v>895917.18287100003</v>
      </c>
      <c r="G68" s="521">
        <v>1216453.8719599999</v>
      </c>
      <c r="H68" s="525">
        <v>4494</v>
      </c>
    </row>
    <row r="69" spans="1:8" x14ac:dyDescent="0.25">
      <c r="A69" s="521" t="s">
        <v>413</v>
      </c>
      <c r="B69" s="521" t="s">
        <v>414</v>
      </c>
      <c r="C69" s="521" t="s">
        <v>427</v>
      </c>
      <c r="D69" s="521" t="s">
        <v>66</v>
      </c>
      <c r="E69" s="522" t="s">
        <v>416</v>
      </c>
      <c r="F69" s="521">
        <v>895966.65462599997</v>
      </c>
      <c r="G69" s="521">
        <v>1216479.4997700001</v>
      </c>
      <c r="H69" s="525">
        <v>4550</v>
      </c>
    </row>
    <row r="70" spans="1:8" x14ac:dyDescent="0.25">
      <c r="A70" s="521" t="s">
        <v>421</v>
      </c>
      <c r="B70" s="521" t="s">
        <v>414</v>
      </c>
      <c r="C70" s="521" t="s">
        <v>427</v>
      </c>
      <c r="D70" s="521" t="s">
        <v>66</v>
      </c>
      <c r="E70" s="522" t="s">
        <v>416</v>
      </c>
      <c r="F70" s="521">
        <v>896119.79251199996</v>
      </c>
      <c r="G70" s="521">
        <v>1216532.6074399999</v>
      </c>
      <c r="H70" s="525">
        <v>4722</v>
      </c>
    </row>
    <row r="71" spans="1:8" x14ac:dyDescent="0.25">
      <c r="A71" s="521" t="s">
        <v>413</v>
      </c>
      <c r="B71" s="521" t="s">
        <v>414</v>
      </c>
      <c r="C71" s="521" t="s">
        <v>435</v>
      </c>
      <c r="D71" s="521" t="s">
        <v>66</v>
      </c>
      <c r="E71" s="522" t="s">
        <v>416</v>
      </c>
      <c r="F71" s="521">
        <v>896144.90917100001</v>
      </c>
      <c r="G71" s="521">
        <v>1216522.4276099999</v>
      </c>
      <c r="H71" s="525">
        <v>4749</v>
      </c>
    </row>
    <row r="72" spans="1:8" x14ac:dyDescent="0.25">
      <c r="A72" s="521" t="s">
        <v>421</v>
      </c>
      <c r="B72" s="521" t="s">
        <v>414</v>
      </c>
      <c r="C72" s="521" t="s">
        <v>435</v>
      </c>
      <c r="D72" s="521" t="s">
        <v>66</v>
      </c>
      <c r="E72" s="522" t="s">
        <v>416</v>
      </c>
      <c r="F72" s="521">
        <v>896337.740644</v>
      </c>
      <c r="G72" s="521">
        <v>1216596.04822</v>
      </c>
      <c r="H72" s="525">
        <v>4984</v>
      </c>
    </row>
    <row r="73" spans="1:8" x14ac:dyDescent="0.25">
      <c r="A73" s="521" t="s">
        <v>413</v>
      </c>
      <c r="B73" s="521" t="s">
        <v>414</v>
      </c>
      <c r="C73" s="521" t="s">
        <v>431</v>
      </c>
      <c r="D73" s="521" t="s">
        <v>66</v>
      </c>
      <c r="E73" s="522" t="s">
        <v>416</v>
      </c>
      <c r="F73" s="521">
        <v>896360.73125299998</v>
      </c>
      <c r="G73" s="521">
        <v>1216576.1561799999</v>
      </c>
      <c r="H73" s="525">
        <v>5014</v>
      </c>
    </row>
    <row r="74" spans="1:8" x14ac:dyDescent="0.25">
      <c r="A74" s="521" t="s">
        <v>413</v>
      </c>
      <c r="B74" s="521" t="s">
        <v>414</v>
      </c>
      <c r="C74" s="521" t="s">
        <v>429</v>
      </c>
      <c r="D74" s="521" t="s">
        <v>66</v>
      </c>
      <c r="E74" s="522" t="s">
        <v>416</v>
      </c>
      <c r="F74" s="521">
        <v>896415.96381700004</v>
      </c>
      <c r="G74" s="521">
        <v>1216625.84595</v>
      </c>
      <c r="H74" s="525">
        <v>5143</v>
      </c>
    </row>
    <row r="75" spans="1:8" hidden="1" x14ac:dyDescent="0.25">
      <c r="A75" s="521" t="s">
        <v>421</v>
      </c>
      <c r="B75" s="521" t="s">
        <v>414</v>
      </c>
      <c r="C75" s="521" t="s">
        <v>429</v>
      </c>
      <c r="D75" s="521" t="s">
        <v>66</v>
      </c>
      <c r="E75" s="522" t="s">
        <v>416</v>
      </c>
      <c r="F75" s="521">
        <v>896454.284002</v>
      </c>
      <c r="G75" s="521">
        <v>1216789.3395700001</v>
      </c>
      <c r="H75" s="591">
        <v>5351</v>
      </c>
    </row>
    <row r="76" spans="1:8" hidden="1" x14ac:dyDescent="0.25">
      <c r="A76" s="521" t="s">
        <v>413</v>
      </c>
      <c r="B76" s="521" t="s">
        <v>414</v>
      </c>
      <c r="C76" s="521" t="s">
        <v>436</v>
      </c>
      <c r="D76" s="521" t="s">
        <v>66</v>
      </c>
      <c r="E76" s="522" t="s">
        <v>416</v>
      </c>
      <c r="F76" s="521">
        <v>896463.86978900002</v>
      </c>
      <c r="G76" s="521">
        <v>1216789.3774999999</v>
      </c>
      <c r="H76" s="591">
        <v>5360</v>
      </c>
    </row>
    <row r="77" spans="1:8" x14ac:dyDescent="0.25">
      <c r="G77" s="521" t="s">
        <v>437</v>
      </c>
      <c r="H77" s="525">
        <v>64</v>
      </c>
    </row>
  </sheetData>
  <mergeCells count="2">
    <mergeCell ref="A1:H1"/>
    <mergeCell ref="A2:H2"/>
  </mergeCells>
  <pageMargins left="0.70866141732283472" right="0.70866141732283472" top="0.74803149606299213" bottom="0.74803149606299213" header="0.31496062992125984" footer="0.31496062992125984"/>
  <pageSetup scale="83"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52"/>
  <sheetViews>
    <sheetView workbookViewId="0"/>
  </sheetViews>
  <sheetFormatPr baseColWidth="10" defaultColWidth="9.109375" defaultRowHeight="15" x14ac:dyDescent="0.25"/>
  <cols>
    <col min="1" max="1" width="11.44140625" style="199" customWidth="1"/>
    <col min="2" max="2" width="54" style="199" customWidth="1"/>
    <col min="3" max="3" width="15.44140625" style="199" customWidth="1"/>
    <col min="4" max="4" width="23.6640625" style="199" customWidth="1"/>
    <col min="5" max="5" width="24.33203125" style="199" customWidth="1"/>
    <col min="6" max="6" width="17.109375" style="199" customWidth="1"/>
    <col min="7" max="7" width="17.44140625" style="346" customWidth="1"/>
    <col min="8" max="8" width="12.109375" style="199" customWidth="1"/>
    <col min="9" max="9" width="61.33203125" style="199" customWidth="1"/>
    <col min="10" max="10" width="18.6640625" style="199" customWidth="1"/>
    <col min="11" max="11" width="11.44140625" style="223" customWidth="1"/>
    <col min="12" max="12" width="23" style="199" bestFit="1" customWidth="1"/>
    <col min="13" max="13" width="11.44140625" style="199" customWidth="1"/>
    <col min="14" max="14" width="16.33203125" style="199" bestFit="1" customWidth="1"/>
    <col min="15" max="15" width="11.44140625" style="199" customWidth="1"/>
    <col min="16" max="16" width="16" style="199" customWidth="1"/>
    <col min="17" max="17" width="11.44140625" style="199" customWidth="1"/>
    <col min="18" max="18" width="19.33203125" style="199" customWidth="1"/>
    <col min="19" max="227" width="11.44140625" style="199" customWidth="1"/>
    <col min="228" max="16384" width="9.109375" style="199"/>
  </cols>
  <sheetData>
    <row r="1" spans="1:11" ht="21.75" customHeight="1" x14ac:dyDescent="0.25"/>
    <row r="2" spans="1:11" ht="21.75" customHeight="1" x14ac:dyDescent="0.25"/>
    <row r="3" spans="1:11" ht="74.099999999999994" customHeight="1" x14ac:dyDescent="0.25"/>
    <row r="4" spans="1:11" ht="25.5" customHeight="1" x14ac:dyDescent="0.25">
      <c r="A4" s="1409" t="s">
        <v>219</v>
      </c>
      <c r="B4" s="1410"/>
      <c r="C4" s="1410"/>
      <c r="D4" s="1410"/>
      <c r="E4" s="1410"/>
      <c r="F4" s="1410"/>
      <c r="G4" s="1410"/>
      <c r="H4" s="1410"/>
      <c r="I4" s="1410"/>
      <c r="J4" s="328"/>
    </row>
    <row r="5" spans="1:11" ht="25.5" customHeight="1" x14ac:dyDescent="0.25">
      <c r="A5" s="1409" t="s">
        <v>220</v>
      </c>
      <c r="B5" s="1410"/>
      <c r="C5" s="1410"/>
      <c r="D5" s="1410"/>
      <c r="E5" s="1410"/>
      <c r="F5" s="1410"/>
      <c r="G5" s="1410"/>
      <c r="H5" s="1410"/>
      <c r="I5" s="1410"/>
      <c r="J5" s="328"/>
    </row>
    <row r="6" spans="1:11" ht="36.75" customHeight="1" x14ac:dyDescent="0.25">
      <c r="A6" s="1409" t="e">
        <f>+#REF!</f>
        <v>#REF!</v>
      </c>
      <c r="B6" s="1410"/>
      <c r="C6" s="1410"/>
      <c r="D6" s="1410"/>
      <c r="E6" s="1410"/>
      <c r="F6" s="1410"/>
      <c r="G6" s="1410"/>
      <c r="H6" s="1410"/>
      <c r="I6" s="1410"/>
      <c r="J6" s="329"/>
    </row>
    <row r="7" spans="1:11" ht="25.5" customHeight="1" thickBot="1" x14ac:dyDescent="0.3">
      <c r="A7" s="1411" t="s">
        <v>168</v>
      </c>
      <c r="B7" s="1412"/>
      <c r="C7" s="1412"/>
      <c r="D7" s="1412"/>
      <c r="E7" s="1412"/>
      <c r="F7" s="1412"/>
      <c r="G7" s="1412"/>
      <c r="H7" s="1412"/>
      <c r="I7" s="1412"/>
      <c r="J7" s="329"/>
    </row>
    <row r="8" spans="1:11" ht="23.25" customHeight="1" x14ac:dyDescent="0.25">
      <c r="A8" s="1413" t="s">
        <v>143</v>
      </c>
      <c r="B8" s="1414"/>
      <c r="C8" s="499">
        <f>C210</f>
        <v>5017</v>
      </c>
      <c r="D8" s="1415" t="s">
        <v>176</v>
      </c>
      <c r="E8" s="1415"/>
      <c r="F8" s="1415"/>
      <c r="G8" s="1415"/>
      <c r="H8" s="1416"/>
      <c r="I8" s="605" t="s">
        <v>187</v>
      </c>
      <c r="J8" s="330"/>
    </row>
    <row r="9" spans="1:11" ht="31.2" x14ac:dyDescent="0.25">
      <c r="A9" s="201" t="s">
        <v>27</v>
      </c>
      <c r="B9" s="202" t="s">
        <v>28</v>
      </c>
      <c r="C9" s="361" t="s">
        <v>29</v>
      </c>
      <c r="D9" s="361" t="s">
        <v>30</v>
      </c>
      <c r="E9" s="361" t="s">
        <v>31</v>
      </c>
      <c r="F9" s="361" t="s">
        <v>32</v>
      </c>
      <c r="G9" s="489" t="s">
        <v>33</v>
      </c>
      <c r="H9" s="576" t="s">
        <v>34</v>
      </c>
      <c r="I9" s="619"/>
      <c r="J9" s="331"/>
    </row>
    <row r="10" spans="1:11" ht="15.6" x14ac:dyDescent="0.3">
      <c r="A10" s="204"/>
      <c r="B10" s="1400" t="s">
        <v>49</v>
      </c>
      <c r="C10" s="1400"/>
      <c r="D10" s="1400"/>
      <c r="E10" s="1400"/>
      <c r="F10" s="205"/>
      <c r="G10" s="484"/>
      <c r="H10" s="529"/>
      <c r="I10" s="530"/>
      <c r="J10" s="331"/>
    </row>
    <row r="11" spans="1:11" s="217" customFormat="1" ht="54" customHeight="1" x14ac:dyDescent="0.25">
      <c r="A11" s="543" t="s">
        <v>573</v>
      </c>
      <c r="B11" s="596" t="s">
        <v>572</v>
      </c>
      <c r="C11" s="651"/>
      <c r="D11" s="651"/>
      <c r="E11" s="651"/>
      <c r="F11" s="644">
        <v>1797.7699999999995</v>
      </c>
      <c r="G11" s="649">
        <f>ROUND(F11,0)</f>
        <v>1798</v>
      </c>
      <c r="H11" s="203"/>
      <c r="I11" s="578" t="s">
        <v>576</v>
      </c>
      <c r="J11" s="331"/>
      <c r="K11" s="224"/>
    </row>
    <row r="12" spans="1:11" ht="60.75" customHeight="1" x14ac:dyDescent="0.25">
      <c r="A12" s="498" t="s">
        <v>571</v>
      </c>
      <c r="B12" s="643" t="e">
        <f>#REF!</f>
        <v>#REF!</v>
      </c>
      <c r="D12" s="621"/>
      <c r="E12" s="621"/>
      <c r="F12" s="644">
        <f>ROUND(G81+G104,0)</f>
        <v>3419</v>
      </c>
      <c r="G12" s="645">
        <f>ROUND(F12,0)</f>
        <v>3419</v>
      </c>
      <c r="H12" s="625" t="s">
        <v>35</v>
      </c>
      <c r="I12" s="500" t="s">
        <v>383</v>
      </c>
      <c r="J12" s="224"/>
    </row>
    <row r="13" spans="1:11" ht="15.6" x14ac:dyDescent="0.25">
      <c r="A13" s="206"/>
      <c r="B13" s="502"/>
      <c r="C13" s="367" t="s">
        <v>521</v>
      </c>
      <c r="D13" s="543" t="s">
        <v>354</v>
      </c>
      <c r="E13" s="543" t="s">
        <v>441</v>
      </c>
      <c r="F13" s="495"/>
      <c r="G13" s="357"/>
      <c r="H13" s="496"/>
      <c r="I13" s="578"/>
      <c r="J13" s="224"/>
    </row>
    <row r="14" spans="1:11" ht="30" x14ac:dyDescent="0.25">
      <c r="A14" s="206" t="s">
        <v>221</v>
      </c>
      <c r="B14" s="207" t="s">
        <v>157</v>
      </c>
      <c r="C14" s="543"/>
      <c r="D14" s="543"/>
      <c r="E14" s="543"/>
      <c r="F14" s="543"/>
      <c r="G14" s="544">
        <f>ROUND(SUM(G15:G21),0)</f>
        <v>816</v>
      </c>
      <c r="H14" s="496" t="s">
        <v>35</v>
      </c>
      <c r="I14" s="1372" t="s">
        <v>439</v>
      </c>
      <c r="J14" s="224"/>
    </row>
    <row r="15" spans="1:11" x14ac:dyDescent="0.25">
      <c r="A15" s="206"/>
      <c r="B15" s="213" t="s">
        <v>226</v>
      </c>
      <c r="C15" s="543">
        <f>1.5*3</f>
        <v>4.5</v>
      </c>
      <c r="D15" s="543">
        <v>0.2</v>
      </c>
      <c r="E15" s="543">
        <v>2.75</v>
      </c>
      <c r="F15" s="543">
        <f>+$E$214</f>
        <v>30</v>
      </c>
      <c r="G15" s="197">
        <f>ROUND(C15*D15*E15*F15,0)</f>
        <v>74</v>
      </c>
      <c r="H15" s="496" t="s">
        <v>35</v>
      </c>
      <c r="I15" s="1373"/>
      <c r="J15" s="595"/>
    </row>
    <row r="16" spans="1:11" x14ac:dyDescent="0.25">
      <c r="A16" s="206"/>
      <c r="B16" s="213" t="s">
        <v>245</v>
      </c>
      <c r="C16" s="543">
        <f>+C212+0.2*2</f>
        <v>5.4</v>
      </c>
      <c r="D16" s="543">
        <v>1.1000000000000001</v>
      </c>
      <c r="E16" s="543">
        <v>1</v>
      </c>
      <c r="F16" s="543">
        <f>+$E$214</f>
        <v>30</v>
      </c>
      <c r="G16" s="197">
        <f>ROUND(C16*D16*E16*F16,0)</f>
        <v>178</v>
      </c>
      <c r="H16" s="496" t="s">
        <v>35</v>
      </c>
      <c r="I16" s="1373"/>
      <c r="J16" s="595"/>
    </row>
    <row r="17" spans="1:12" x14ac:dyDescent="0.25">
      <c r="A17" s="206"/>
      <c r="B17" s="213" t="s">
        <v>227</v>
      </c>
      <c r="C17" s="543">
        <f>2.02+0.2+0.2+2.02</f>
        <v>4.4400000000000004</v>
      </c>
      <c r="D17" s="543">
        <v>0.2</v>
      </c>
      <c r="E17" s="543">
        <v>2.75</v>
      </c>
      <c r="F17" s="543">
        <f>+$E$214</f>
        <v>30</v>
      </c>
      <c r="G17" s="197">
        <f>ROUND(C17*D17*E17*F17,0)</f>
        <v>73</v>
      </c>
      <c r="H17" s="496" t="s">
        <v>35</v>
      </c>
      <c r="I17" s="1373"/>
      <c r="J17" s="595"/>
    </row>
    <row r="18" spans="1:12" x14ac:dyDescent="0.25">
      <c r="A18" s="206"/>
      <c r="B18" s="213" t="s">
        <v>524</v>
      </c>
      <c r="C18" s="198">
        <f>C185</f>
        <v>5386</v>
      </c>
      <c r="D18" s="543">
        <v>0.6</v>
      </c>
      <c r="E18" s="543">
        <v>0.15</v>
      </c>
      <c r="F18" s="543"/>
      <c r="G18" s="197">
        <f>C18*D18*E18</f>
        <v>484.73999999999995</v>
      </c>
      <c r="H18" s="496" t="s">
        <v>35</v>
      </c>
      <c r="I18" s="1373"/>
      <c r="J18" s="595"/>
    </row>
    <row r="19" spans="1:12" x14ac:dyDescent="0.25">
      <c r="A19" s="206"/>
      <c r="B19" s="213"/>
      <c r="C19" s="543" t="s">
        <v>521</v>
      </c>
      <c r="D19" s="543" t="s">
        <v>345</v>
      </c>
      <c r="E19" s="543" t="s">
        <v>441</v>
      </c>
      <c r="F19" s="543"/>
      <c r="G19" s="197"/>
      <c r="H19" s="496"/>
      <c r="I19" s="1373"/>
      <c r="J19" s="224"/>
    </row>
    <row r="20" spans="1:12" x14ac:dyDescent="0.25">
      <c r="A20" s="206"/>
      <c r="B20" s="213" t="s">
        <v>511</v>
      </c>
      <c r="C20" s="543">
        <f>E224</f>
        <v>5.4</v>
      </c>
      <c r="D20" s="543">
        <f>E226+(0.25*2)</f>
        <v>2</v>
      </c>
      <c r="E20" s="543">
        <f>0.3-0.031</f>
        <v>0.26900000000000002</v>
      </c>
      <c r="F20" s="543"/>
      <c r="G20" s="513">
        <f>C20*D20*E20</f>
        <v>2.9052000000000002</v>
      </c>
      <c r="H20" s="496" t="s">
        <v>35</v>
      </c>
      <c r="I20" s="1373"/>
      <c r="J20" s="224"/>
    </row>
    <row r="21" spans="1:12" x14ac:dyDescent="0.25">
      <c r="A21" s="206"/>
      <c r="B21" s="213" t="s">
        <v>518</v>
      </c>
      <c r="C21" s="543">
        <f>E229</f>
        <v>5.4</v>
      </c>
      <c r="D21" s="226">
        <f>E231+(0.25*2)</f>
        <v>2.5</v>
      </c>
      <c r="E21" s="543">
        <f>0.3-0.031</f>
        <v>0.26900000000000002</v>
      </c>
      <c r="F21" s="543"/>
      <c r="G21" s="513">
        <f>C21*D21*E21</f>
        <v>3.6315000000000004</v>
      </c>
      <c r="H21" s="496" t="s">
        <v>35</v>
      </c>
      <c r="I21" s="1374"/>
      <c r="J21" s="224"/>
    </row>
    <row r="22" spans="1:12" x14ac:dyDescent="0.25">
      <c r="A22" s="206"/>
      <c r="B22" s="213"/>
      <c r="C22" s="356"/>
      <c r="D22" s="356"/>
      <c r="E22" s="543"/>
      <c r="F22" s="543"/>
      <c r="G22" s="197"/>
      <c r="H22" s="496"/>
      <c r="I22" s="363"/>
      <c r="J22" s="224"/>
    </row>
    <row r="23" spans="1:12" ht="37.5" customHeight="1" x14ac:dyDescent="0.25">
      <c r="A23" s="206" t="s">
        <v>577</v>
      </c>
      <c r="B23" s="596" t="s">
        <v>578</v>
      </c>
      <c r="C23" s="356"/>
      <c r="D23" s="356"/>
      <c r="E23" s="543"/>
      <c r="F23" s="543">
        <f>F11</f>
        <v>1797.7699999999995</v>
      </c>
      <c r="G23" s="357">
        <f>ROUND(F23,0)</f>
        <v>1798</v>
      </c>
      <c r="H23" s="198" t="str">
        <f>H24</f>
        <v>m³</v>
      </c>
      <c r="I23" s="1377" t="s">
        <v>579</v>
      </c>
      <c r="J23" s="224"/>
    </row>
    <row r="24" spans="1:12" ht="34.5" customHeight="1" x14ac:dyDescent="0.25">
      <c r="A24" s="206" t="s">
        <v>575</v>
      </c>
      <c r="B24" s="647" t="e">
        <f>#REF!</f>
        <v>#REF!</v>
      </c>
      <c r="C24" s="543"/>
      <c r="D24" s="543"/>
      <c r="E24" s="543"/>
      <c r="F24" s="543">
        <f>3583.91-F23</f>
        <v>1786.1400000000003</v>
      </c>
      <c r="G24" s="357">
        <f>ROUND(F24,0)</f>
        <v>1786</v>
      </c>
      <c r="H24" s="198" t="s">
        <v>50</v>
      </c>
      <c r="I24" s="1378"/>
      <c r="J24" s="224"/>
    </row>
    <row r="25" spans="1:12" x14ac:dyDescent="0.25">
      <c r="A25" s="206"/>
      <c r="B25" s="647"/>
      <c r="C25" s="543" t="s">
        <v>347</v>
      </c>
      <c r="D25" s="543" t="s">
        <v>354</v>
      </c>
      <c r="E25" s="543"/>
      <c r="F25" s="543"/>
      <c r="G25" s="197"/>
      <c r="H25" s="198"/>
      <c r="I25" s="648"/>
      <c r="J25" s="224"/>
    </row>
    <row r="26" spans="1:12" ht="96.75" customHeight="1" x14ac:dyDescent="0.25">
      <c r="A26" s="206" t="s">
        <v>351</v>
      </c>
      <c r="B26" s="207" t="s">
        <v>38</v>
      </c>
      <c r="C26" s="198">
        <f>+$C$8</f>
        <v>5017</v>
      </c>
      <c r="D26" s="543">
        <f>C212</f>
        <v>5</v>
      </c>
      <c r="E26" s="543"/>
      <c r="F26" s="543"/>
      <c r="G26" s="357">
        <f>ROUND(C26*D26,0)</f>
        <v>25085</v>
      </c>
      <c r="H26" s="543" t="s">
        <v>36</v>
      </c>
      <c r="I26" s="580" t="s">
        <v>384</v>
      </c>
      <c r="J26" s="224"/>
    </row>
    <row r="27" spans="1:12" ht="90.9" customHeight="1" x14ac:dyDescent="0.25">
      <c r="A27" s="206" t="s">
        <v>389</v>
      </c>
      <c r="B27" s="502" t="e">
        <f>#REF!</f>
        <v>#REF!</v>
      </c>
      <c r="C27" s="410"/>
      <c r="D27" s="497"/>
      <c r="E27" s="327"/>
      <c r="F27" s="543"/>
      <c r="G27" s="357">
        <f>ROUND(SUM(G28:G31),0)</f>
        <v>5047</v>
      </c>
      <c r="H27" s="496" t="s">
        <v>36</v>
      </c>
      <c r="I27" s="1379" t="s">
        <v>391</v>
      </c>
      <c r="J27" s="224"/>
    </row>
    <row r="28" spans="1:12" ht="21" customHeight="1" x14ac:dyDescent="0.25">
      <c r="A28" s="206"/>
      <c r="B28" s="207" t="str">
        <f t="shared" ref="B28:C31" si="0">B38</f>
        <v>Tramo 1. Km 0+133 al Km 1+000</v>
      </c>
      <c r="C28" s="410">
        <f t="shared" si="0"/>
        <v>867</v>
      </c>
      <c r="D28" s="203">
        <v>1.3</v>
      </c>
      <c r="E28" s="327"/>
      <c r="F28" s="543"/>
      <c r="G28" s="197">
        <f>C28*D28</f>
        <v>1127.1000000000001</v>
      </c>
      <c r="H28" s="496" t="s">
        <v>36</v>
      </c>
      <c r="I28" s="1380"/>
      <c r="J28" s="224"/>
    </row>
    <row r="29" spans="1:12" ht="21" customHeight="1" x14ac:dyDescent="0.25">
      <c r="A29" s="206"/>
      <c r="B29" s="207" t="str">
        <f t="shared" si="0"/>
        <v>Tramo 2. Km 1+000 al Km 3+000</v>
      </c>
      <c r="C29" s="410">
        <f t="shared" si="0"/>
        <v>2000</v>
      </c>
      <c r="D29" s="203">
        <v>1.1000000000000001</v>
      </c>
      <c r="E29" s="327"/>
      <c r="F29" s="543"/>
      <c r="G29" s="197">
        <f>C29*D29</f>
        <v>2200</v>
      </c>
      <c r="H29" s="496" t="s">
        <v>36</v>
      </c>
      <c r="I29" s="1380"/>
      <c r="J29" s="224"/>
    </row>
    <row r="30" spans="1:12" ht="21" customHeight="1" x14ac:dyDescent="0.25">
      <c r="A30" s="206"/>
      <c r="B30" s="207" t="str">
        <f t="shared" si="0"/>
        <v>Tramo 3. Km 3+000 al Km 5+000</v>
      </c>
      <c r="C30" s="410">
        <f t="shared" si="0"/>
        <v>2000</v>
      </c>
      <c r="D30" s="203">
        <v>0.8</v>
      </c>
      <c r="E30" s="327"/>
      <c r="F30" s="543"/>
      <c r="G30" s="197">
        <f>C30*D30</f>
        <v>1600</v>
      </c>
      <c r="H30" s="496" t="s">
        <v>36</v>
      </c>
      <c r="I30" s="1380"/>
      <c r="J30" s="224"/>
    </row>
    <row r="31" spans="1:12" ht="21" customHeight="1" x14ac:dyDescent="0.25">
      <c r="A31" s="206"/>
      <c r="B31" s="207" t="str">
        <f t="shared" si="0"/>
        <v>Tramo 4. Km 5+000 al Km 6+300</v>
      </c>
      <c r="C31" s="410">
        <f t="shared" si="0"/>
        <v>150</v>
      </c>
      <c r="D31" s="203">
        <v>0.8</v>
      </c>
      <c r="E31" s="327"/>
      <c r="F31" s="543"/>
      <c r="G31" s="197">
        <f>C31*D31</f>
        <v>120</v>
      </c>
      <c r="H31" s="496" t="s">
        <v>36</v>
      </c>
      <c r="I31" s="1382"/>
      <c r="J31" s="224"/>
    </row>
    <row r="32" spans="1:12" ht="24.75" customHeight="1" x14ac:dyDescent="0.25">
      <c r="A32" s="208"/>
      <c r="B32" s="1408" t="s">
        <v>75</v>
      </c>
      <c r="C32" s="1408"/>
      <c r="D32" s="1408"/>
      <c r="E32" s="1408"/>
      <c r="F32" s="209"/>
      <c r="G32" s="485"/>
      <c r="H32" s="514"/>
      <c r="I32" s="490"/>
      <c r="J32" s="224"/>
      <c r="L32" s="212"/>
    </row>
    <row r="33" spans="1:12" ht="15.6" x14ac:dyDescent="0.25">
      <c r="A33" s="334"/>
      <c r="B33" s="335"/>
      <c r="C33" s="543" t="s">
        <v>347</v>
      </c>
      <c r="D33" s="543" t="s">
        <v>345</v>
      </c>
      <c r="E33" s="543" t="s">
        <v>346</v>
      </c>
      <c r="F33" s="336"/>
      <c r="G33" s="197"/>
      <c r="H33" s="496"/>
      <c r="I33" s="503"/>
      <c r="J33" s="224"/>
      <c r="L33" s="212"/>
    </row>
    <row r="34" spans="1:12" ht="45" x14ac:dyDescent="0.25">
      <c r="A34" s="206" t="s">
        <v>223</v>
      </c>
      <c r="B34" s="207" t="s">
        <v>39</v>
      </c>
      <c r="C34" s="543"/>
      <c r="D34" s="543"/>
      <c r="E34" s="543"/>
      <c r="F34" s="543"/>
      <c r="G34" s="357">
        <f>ROUND(SUM(G35:G35),0)</f>
        <v>2509</v>
      </c>
      <c r="H34" s="496" t="s">
        <v>35</v>
      </c>
      <c r="I34" s="1372" t="s">
        <v>446</v>
      </c>
      <c r="J34" s="224"/>
    </row>
    <row r="35" spans="1:12" x14ac:dyDescent="0.25">
      <c r="A35" s="206"/>
      <c r="B35" s="332" t="s">
        <v>324</v>
      </c>
      <c r="C35" s="543">
        <f>+$C$8</f>
        <v>5017</v>
      </c>
      <c r="D35" s="543">
        <f>+$C$212</f>
        <v>5</v>
      </c>
      <c r="E35" s="543">
        <v>0.1</v>
      </c>
      <c r="F35" s="543"/>
      <c r="G35" s="197">
        <f>ROUND(+C35*D35*E35,0)</f>
        <v>2509</v>
      </c>
      <c r="H35" s="496" t="s">
        <v>35</v>
      </c>
      <c r="I35" s="1374"/>
      <c r="J35" s="224"/>
    </row>
    <row r="36" spans="1:12" x14ac:dyDescent="0.25">
      <c r="A36" s="206"/>
      <c r="B36" s="332"/>
      <c r="C36" s="543" t="s">
        <v>347</v>
      </c>
      <c r="D36" s="543" t="s">
        <v>345</v>
      </c>
      <c r="E36" s="543" t="s">
        <v>346</v>
      </c>
      <c r="F36" s="203"/>
      <c r="G36" s="197"/>
      <c r="H36" s="496"/>
      <c r="I36" s="517"/>
      <c r="J36" s="224"/>
    </row>
    <row r="37" spans="1:12" ht="37.5" customHeight="1" x14ac:dyDescent="0.25">
      <c r="A37" s="206" t="s">
        <v>267</v>
      </c>
      <c r="B37" s="333" t="s">
        <v>370</v>
      </c>
      <c r="C37" s="543"/>
      <c r="D37" s="543"/>
      <c r="E37" s="543"/>
      <c r="F37" s="214"/>
      <c r="G37" s="505">
        <f>ROUND(SUM(G38:G41),0)</f>
        <v>6171</v>
      </c>
      <c r="H37" s="496" t="s">
        <v>35</v>
      </c>
      <c r="I37" s="1379" t="s">
        <v>445</v>
      </c>
      <c r="J37" s="224"/>
    </row>
    <row r="38" spans="1:12" ht="20.25" customHeight="1" x14ac:dyDescent="0.25">
      <c r="A38" s="206"/>
      <c r="B38" s="333" t="s">
        <v>491</v>
      </c>
      <c r="C38" s="543">
        <f>C190</f>
        <v>867</v>
      </c>
      <c r="D38" s="543">
        <v>5</v>
      </c>
      <c r="E38" s="543">
        <v>0.25</v>
      </c>
      <c r="F38" s="214"/>
      <c r="G38" s="506">
        <f>C38*D38*E38</f>
        <v>1083.75</v>
      </c>
      <c r="H38" s="543" t="s">
        <v>35</v>
      </c>
      <c r="I38" s="1380"/>
      <c r="J38" s="224"/>
    </row>
    <row r="39" spans="1:12" ht="20.25" customHeight="1" x14ac:dyDescent="0.25">
      <c r="A39" s="206"/>
      <c r="B39" s="333" t="s">
        <v>392</v>
      </c>
      <c r="C39" s="543">
        <f>C191</f>
        <v>2000</v>
      </c>
      <c r="D39" s="543">
        <v>5</v>
      </c>
      <c r="E39" s="543">
        <v>0.24</v>
      </c>
      <c r="F39" s="214"/>
      <c r="G39" s="506">
        <f>C39*D39*E39</f>
        <v>2400</v>
      </c>
      <c r="H39" s="543" t="s">
        <v>35</v>
      </c>
      <c r="I39" s="1380"/>
      <c r="J39" s="224"/>
    </row>
    <row r="40" spans="1:12" ht="20.25" customHeight="1" x14ac:dyDescent="0.25">
      <c r="A40" s="206"/>
      <c r="B40" s="333" t="s">
        <v>393</v>
      </c>
      <c r="C40" s="543">
        <f>C192</f>
        <v>2000</v>
      </c>
      <c r="D40" s="543">
        <v>5</v>
      </c>
      <c r="E40" s="543">
        <v>0.25</v>
      </c>
      <c r="F40" s="214"/>
      <c r="G40" s="506">
        <f>C40*D40*E40</f>
        <v>2500</v>
      </c>
      <c r="H40" s="543" t="s">
        <v>35</v>
      </c>
      <c r="I40" s="1380"/>
      <c r="J40" s="224"/>
    </row>
    <row r="41" spans="1:12" ht="20.25" customHeight="1" x14ac:dyDescent="0.25">
      <c r="A41" s="206"/>
      <c r="B41" s="333" t="s">
        <v>394</v>
      </c>
      <c r="C41" s="543">
        <f>C193</f>
        <v>150</v>
      </c>
      <c r="D41" s="543">
        <v>5</v>
      </c>
      <c r="E41" s="543">
        <f>E38</f>
        <v>0.25</v>
      </c>
      <c r="F41" s="214"/>
      <c r="G41" s="506">
        <f>C41*D41*E41</f>
        <v>187.5</v>
      </c>
      <c r="H41" s="543" t="s">
        <v>35</v>
      </c>
      <c r="I41" s="1382"/>
      <c r="J41" s="224"/>
    </row>
    <row r="42" spans="1:12" ht="15.6" x14ac:dyDescent="0.3">
      <c r="A42" s="204"/>
      <c r="B42" s="1400" t="s">
        <v>53</v>
      </c>
      <c r="C42" s="1400"/>
      <c r="D42" s="1400"/>
      <c r="E42" s="1400"/>
      <c r="F42" s="211"/>
      <c r="G42" s="507"/>
      <c r="H42" s="508"/>
      <c r="I42" s="210"/>
      <c r="J42" s="224"/>
    </row>
    <row r="43" spans="1:12" ht="15.6" x14ac:dyDescent="0.3">
      <c r="A43" s="342"/>
      <c r="B43" s="343"/>
      <c r="C43" s="367" t="s">
        <v>447</v>
      </c>
      <c r="D43" s="531"/>
      <c r="E43" s="532"/>
      <c r="F43" s="533" t="s">
        <v>448</v>
      </c>
      <c r="G43" s="534"/>
      <c r="H43" s="543"/>
      <c r="I43" s="363"/>
      <c r="J43" s="224"/>
    </row>
    <row r="44" spans="1:12" ht="34.5" customHeight="1" x14ac:dyDescent="0.25">
      <c r="A44" s="1395" t="s">
        <v>224</v>
      </c>
      <c r="B44" s="1397" t="s">
        <v>385</v>
      </c>
      <c r="C44" s="198">
        <f>(G12*1.3)+G11</f>
        <v>6242.7</v>
      </c>
      <c r="D44" s="1393" t="s">
        <v>300</v>
      </c>
      <c r="E44" s="1394"/>
      <c r="F44" s="226">
        <v>12.3</v>
      </c>
      <c r="G44" s="1389">
        <f>ROUND((C44*F44)+(C45*F45)+(C46*F46),0)</f>
        <v>840961</v>
      </c>
      <c r="H44" s="1383" t="s">
        <v>40</v>
      </c>
      <c r="I44" s="528" t="s">
        <v>444</v>
      </c>
      <c r="J44" s="224"/>
    </row>
    <row r="45" spans="1:12" ht="34.5" customHeight="1" x14ac:dyDescent="0.25">
      <c r="A45" s="1395"/>
      <c r="B45" s="1397"/>
      <c r="C45" s="198">
        <f>G34+G37</f>
        <v>8680</v>
      </c>
      <c r="D45" s="1393" t="s">
        <v>561</v>
      </c>
      <c r="E45" s="1394"/>
      <c r="F45" s="226">
        <v>74.3</v>
      </c>
      <c r="G45" s="1390"/>
      <c r="H45" s="1383"/>
      <c r="I45" s="1403" t="s">
        <v>443</v>
      </c>
      <c r="J45" s="224"/>
    </row>
    <row r="46" spans="1:12" ht="86.25" customHeight="1" thickBot="1" x14ac:dyDescent="0.3">
      <c r="A46" s="1396"/>
      <c r="B46" s="1398"/>
      <c r="C46" s="564">
        <f>G188</f>
        <v>1605</v>
      </c>
      <c r="D46" s="1391" t="s">
        <v>562</v>
      </c>
      <c r="E46" s="1392"/>
      <c r="F46" s="622">
        <v>74.3</v>
      </c>
      <c r="G46" s="1390"/>
      <c r="H46" s="1384"/>
      <c r="I46" s="1404"/>
      <c r="J46" s="224"/>
    </row>
    <row r="47" spans="1:12" ht="15.75" customHeight="1" x14ac:dyDescent="0.25">
      <c r="A47" s="626"/>
      <c r="B47" s="1399" t="s">
        <v>56</v>
      </c>
      <c r="C47" s="1399"/>
      <c r="D47" s="1399"/>
      <c r="E47" s="1399"/>
      <c r="F47" s="627"/>
      <c r="G47" s="628"/>
      <c r="H47" s="629"/>
      <c r="I47" s="630"/>
      <c r="J47" s="224"/>
    </row>
    <row r="48" spans="1:12" ht="52.5" customHeight="1" x14ac:dyDescent="0.25">
      <c r="A48" s="206" t="s">
        <v>225</v>
      </c>
      <c r="B48" s="207" t="s">
        <v>71</v>
      </c>
      <c r="C48" s="543"/>
      <c r="D48" s="543"/>
      <c r="E48" s="543"/>
      <c r="F48" s="543"/>
      <c r="G48" s="544">
        <f>ROUND(SUM(G50:G78),0)</f>
        <v>32708</v>
      </c>
      <c r="H48" s="496" t="s">
        <v>41</v>
      </c>
      <c r="I48" s="516" t="s">
        <v>386</v>
      </c>
      <c r="J48" s="224"/>
    </row>
    <row r="49" spans="1:10" ht="15.6" x14ac:dyDescent="0.25">
      <c r="A49" s="206"/>
      <c r="B49" s="207"/>
      <c r="C49" s="543" t="s">
        <v>521</v>
      </c>
      <c r="D49" s="543" t="s">
        <v>553</v>
      </c>
      <c r="E49" s="543" t="s">
        <v>551</v>
      </c>
      <c r="F49" s="543" t="s">
        <v>552</v>
      </c>
      <c r="G49" s="544"/>
      <c r="H49" s="496"/>
      <c r="I49" s="598"/>
      <c r="J49" s="224"/>
    </row>
    <row r="50" spans="1:10" ht="25.5" customHeight="1" x14ac:dyDescent="0.25">
      <c r="A50" s="206"/>
      <c r="B50" s="213" t="s">
        <v>226</v>
      </c>
      <c r="C50" s="543">
        <v>2.36</v>
      </c>
      <c r="D50" s="543">
        <v>0.99399999999999999</v>
      </c>
      <c r="E50" s="599">
        <f>ROUND(((1.5-(0.05*2))/0.2)*4,0)</f>
        <v>28</v>
      </c>
      <c r="F50" s="543">
        <f t="shared" ref="F50:F56" si="1">+$E$214</f>
        <v>30</v>
      </c>
      <c r="G50" s="600">
        <f>+ROUND(C50*D50*F50*E50,0)</f>
        <v>1971</v>
      </c>
      <c r="H50" s="496"/>
      <c r="I50" s="582" t="s">
        <v>560</v>
      </c>
      <c r="J50" s="224"/>
    </row>
    <row r="51" spans="1:10" ht="25.5" customHeight="1" x14ac:dyDescent="0.25">
      <c r="A51" s="206"/>
      <c r="B51" s="213"/>
      <c r="C51" s="543">
        <v>3.05</v>
      </c>
      <c r="D51" s="543">
        <v>0.99399999999999999</v>
      </c>
      <c r="E51" s="599">
        <f>ROUND(((1.5-(0.05*2))/0.2)*4,0)</f>
        <v>28</v>
      </c>
      <c r="F51" s="543">
        <f t="shared" si="1"/>
        <v>30</v>
      </c>
      <c r="G51" s="600">
        <f t="shared" ref="G51:G65" si="2">+ROUND(C51*D51*F51*E51,0)</f>
        <v>2547</v>
      </c>
      <c r="H51" s="496"/>
      <c r="I51" s="608"/>
      <c r="J51" s="224"/>
    </row>
    <row r="52" spans="1:10" ht="25.5" customHeight="1" x14ac:dyDescent="0.25">
      <c r="A52" s="206"/>
      <c r="B52" s="213"/>
      <c r="C52" s="543">
        <v>1.8</v>
      </c>
      <c r="D52" s="543">
        <v>0.99399999999999999</v>
      </c>
      <c r="E52" s="599">
        <f>ROUND(((1.5-(0.05*2))/0.2)*4,0)</f>
        <v>28</v>
      </c>
      <c r="F52" s="543">
        <f t="shared" si="1"/>
        <v>30</v>
      </c>
      <c r="G52" s="600">
        <f t="shared" si="2"/>
        <v>1503</v>
      </c>
      <c r="H52" s="496"/>
      <c r="I52" s="608"/>
      <c r="J52" s="224"/>
    </row>
    <row r="53" spans="1:10" ht="25.5" customHeight="1" x14ac:dyDescent="0.25">
      <c r="A53" s="206"/>
      <c r="B53" s="213"/>
      <c r="C53" s="543">
        <v>3.8</v>
      </c>
      <c r="D53" s="543">
        <v>0.99399999999999999</v>
      </c>
      <c r="E53" s="599">
        <f>ROUND(((1.5-(0.05*2))/0.2)*4,0)</f>
        <v>28</v>
      </c>
      <c r="F53" s="543">
        <f t="shared" si="1"/>
        <v>30</v>
      </c>
      <c r="G53" s="600">
        <f t="shared" si="2"/>
        <v>3173</v>
      </c>
      <c r="H53" s="496"/>
      <c r="I53" s="608"/>
      <c r="J53" s="224"/>
    </row>
    <row r="54" spans="1:10" ht="25.5" customHeight="1" x14ac:dyDescent="0.25">
      <c r="A54" s="206"/>
      <c r="B54" s="213"/>
      <c r="C54" s="543">
        <v>4.5999999999999996</v>
      </c>
      <c r="D54" s="543">
        <v>0.99399999999999999</v>
      </c>
      <c r="E54" s="599">
        <f>ROUND(((2.75-(0.05*2))/0.3)*4,0)</f>
        <v>35</v>
      </c>
      <c r="F54" s="543">
        <f t="shared" si="1"/>
        <v>30</v>
      </c>
      <c r="G54" s="600">
        <f t="shared" si="2"/>
        <v>4801</v>
      </c>
      <c r="H54" s="566"/>
      <c r="I54" s="608"/>
      <c r="J54" s="224"/>
    </row>
    <row r="55" spans="1:10" ht="25.5" customHeight="1" x14ac:dyDescent="0.25">
      <c r="A55" s="206"/>
      <c r="B55" s="213"/>
      <c r="C55" s="543">
        <v>4</v>
      </c>
      <c r="D55" s="543">
        <v>0.99399999999999999</v>
      </c>
      <c r="E55" s="599">
        <f>ROUND(((2.75-(0.05*2))/0.3)*4,0)</f>
        <v>35</v>
      </c>
      <c r="F55" s="543">
        <f t="shared" si="1"/>
        <v>30</v>
      </c>
      <c r="G55" s="620">
        <f t="shared" si="2"/>
        <v>4175</v>
      </c>
      <c r="H55" s="543"/>
      <c r="I55" s="631"/>
      <c r="J55" s="224"/>
    </row>
    <row r="56" spans="1:10" ht="23.25" customHeight="1" thickBot="1" x14ac:dyDescent="0.3">
      <c r="A56" s="632"/>
      <c r="B56" s="633"/>
      <c r="C56" s="634">
        <v>4.5999999999999996</v>
      </c>
      <c r="D56" s="634">
        <f>D55</f>
        <v>0.99399999999999999</v>
      </c>
      <c r="E56" s="635">
        <f>ROUND(((2.75-(0.05*2))/0.3)*4,0)</f>
        <v>35</v>
      </c>
      <c r="F56" s="634">
        <f t="shared" si="1"/>
        <v>30</v>
      </c>
      <c r="G56" s="636">
        <f t="shared" si="2"/>
        <v>4801</v>
      </c>
      <c r="H56" s="637"/>
      <c r="I56" s="222"/>
      <c r="J56" s="224"/>
    </row>
    <row r="57" spans="1:10" ht="43.5" customHeight="1" x14ac:dyDescent="0.25">
      <c r="A57" s="498"/>
      <c r="B57" s="623"/>
      <c r="C57" s="621"/>
      <c r="D57" s="621" t="s">
        <v>563</v>
      </c>
      <c r="E57" s="621"/>
      <c r="F57" s="621"/>
      <c r="G57" s="624"/>
      <c r="H57" s="625"/>
      <c r="I57" s="536" t="s">
        <v>560</v>
      </c>
      <c r="J57" s="224"/>
    </row>
    <row r="58" spans="1:10" ht="54" customHeight="1" x14ac:dyDescent="0.25">
      <c r="A58" s="206"/>
      <c r="B58" s="213" t="s">
        <v>564</v>
      </c>
      <c r="C58" s="543">
        <f>2.25-0.1</f>
        <v>2.15</v>
      </c>
      <c r="D58" s="543">
        <v>0.99399999999999999</v>
      </c>
      <c r="E58" s="543">
        <f>1.6/0.2</f>
        <v>8</v>
      </c>
      <c r="F58" s="543">
        <f>+$E$214</f>
        <v>30</v>
      </c>
      <c r="G58" s="197">
        <f t="shared" si="2"/>
        <v>513</v>
      </c>
      <c r="H58" s="496"/>
      <c r="I58" s="536"/>
      <c r="J58" s="224"/>
    </row>
    <row r="59" spans="1:10" ht="54" customHeight="1" x14ac:dyDescent="0.25">
      <c r="A59" s="206"/>
      <c r="B59" s="207"/>
      <c r="C59" s="543">
        <v>1.5</v>
      </c>
      <c r="D59" s="543">
        <f>D58</f>
        <v>0.99399999999999999</v>
      </c>
      <c r="E59" s="543">
        <f>2.25/0.2</f>
        <v>11.25</v>
      </c>
      <c r="F59" s="543">
        <f>+$E$214</f>
        <v>30</v>
      </c>
      <c r="G59" s="197">
        <f t="shared" si="2"/>
        <v>503</v>
      </c>
      <c r="H59" s="496"/>
      <c r="I59" s="536"/>
      <c r="J59" s="224"/>
    </row>
    <row r="60" spans="1:10" ht="54" customHeight="1" x14ac:dyDescent="0.25">
      <c r="A60" s="206"/>
      <c r="B60" s="213" t="s">
        <v>527</v>
      </c>
      <c r="C60" s="543">
        <v>2.02</v>
      </c>
      <c r="D60" s="543">
        <f>D59</f>
        <v>0.99399999999999999</v>
      </c>
      <c r="E60" s="543">
        <f>2.02/0.2</f>
        <v>10.1</v>
      </c>
      <c r="F60" s="543">
        <f>+$E$214</f>
        <v>30</v>
      </c>
      <c r="G60" s="197">
        <f t="shared" si="2"/>
        <v>608</v>
      </c>
      <c r="H60" s="496"/>
      <c r="I60" s="536"/>
      <c r="J60" s="224"/>
    </row>
    <row r="61" spans="1:10" ht="31.5" customHeight="1" x14ac:dyDescent="0.25">
      <c r="A61" s="206"/>
      <c r="B61" s="213"/>
      <c r="C61" s="543">
        <f>0.25*4</f>
        <v>1</v>
      </c>
      <c r="D61" s="543">
        <f>D60</f>
        <v>0.99399999999999999</v>
      </c>
      <c r="E61" s="226">
        <f>2.02/0.15</f>
        <v>13.466666666666667</v>
      </c>
      <c r="F61" s="543">
        <f>F60</f>
        <v>30</v>
      </c>
      <c r="G61" s="197">
        <f t="shared" si="2"/>
        <v>402</v>
      </c>
      <c r="H61" s="496"/>
      <c r="I61" s="536"/>
      <c r="J61" s="224"/>
    </row>
    <row r="62" spans="1:10" ht="54" customHeight="1" x14ac:dyDescent="0.25">
      <c r="A62" s="206"/>
      <c r="B62" s="213"/>
      <c r="C62" s="543"/>
      <c r="D62" s="543" t="s">
        <v>565</v>
      </c>
      <c r="E62" s="543"/>
      <c r="F62" s="543"/>
      <c r="G62" s="197"/>
      <c r="H62" s="496"/>
      <c r="I62" s="536"/>
      <c r="J62" s="224"/>
    </row>
    <row r="63" spans="1:10" ht="54" customHeight="1" x14ac:dyDescent="0.25">
      <c r="A63" s="206"/>
      <c r="B63" s="207"/>
      <c r="C63" s="543">
        <v>2.02</v>
      </c>
      <c r="D63" s="543">
        <v>0.39400000000000002</v>
      </c>
      <c r="E63" s="226">
        <f>2.02/0.15</f>
        <v>13.466666666666667</v>
      </c>
      <c r="F63" s="543">
        <f>+$E$214</f>
        <v>30</v>
      </c>
      <c r="G63" s="197">
        <f t="shared" si="2"/>
        <v>322</v>
      </c>
      <c r="H63" s="496"/>
      <c r="I63" s="536"/>
      <c r="J63" s="224"/>
    </row>
    <row r="64" spans="1:10" ht="54" customHeight="1" x14ac:dyDescent="0.25">
      <c r="A64" s="206"/>
      <c r="B64" s="207"/>
      <c r="C64" s="543"/>
      <c r="D64" s="543" t="s">
        <v>563</v>
      </c>
      <c r="E64" s="543"/>
      <c r="F64" s="543">
        <f>+$E$214</f>
        <v>30</v>
      </c>
      <c r="G64" s="197"/>
      <c r="H64" s="496"/>
      <c r="I64" s="1401"/>
      <c r="J64" s="224"/>
    </row>
    <row r="65" spans="1:10" ht="54" customHeight="1" x14ac:dyDescent="0.25">
      <c r="A65" s="206"/>
      <c r="B65" s="213"/>
      <c r="C65" s="543">
        <v>6.46</v>
      </c>
      <c r="D65" s="543">
        <v>0.99399999999999999</v>
      </c>
      <c r="E65" s="543">
        <f>0.4/0.1</f>
        <v>4</v>
      </c>
      <c r="F65" s="543">
        <f>F64</f>
        <v>30</v>
      </c>
      <c r="G65" s="197">
        <f t="shared" si="2"/>
        <v>771</v>
      </c>
      <c r="H65" s="496"/>
      <c r="I65" s="1402"/>
      <c r="J65" s="224"/>
    </row>
    <row r="66" spans="1:10" ht="29.25" customHeight="1" x14ac:dyDescent="0.25">
      <c r="A66" s="206"/>
      <c r="B66" s="213" t="s">
        <v>396</v>
      </c>
      <c r="C66" s="495"/>
      <c r="D66" s="543"/>
      <c r="E66" s="543"/>
      <c r="F66" s="327"/>
      <c r="G66" s="197"/>
      <c r="H66" s="496"/>
      <c r="I66" s="609" t="s">
        <v>560</v>
      </c>
      <c r="J66" s="595"/>
    </row>
    <row r="67" spans="1:10" ht="29.25" customHeight="1" x14ac:dyDescent="0.25">
      <c r="A67" s="206"/>
      <c r="B67" s="213"/>
      <c r="C67" s="495"/>
      <c r="D67" s="543" t="s">
        <v>554</v>
      </c>
      <c r="E67" s="543" t="s">
        <v>559</v>
      </c>
      <c r="F67" s="327"/>
      <c r="G67" s="197"/>
      <c r="H67" s="496"/>
      <c r="I67" s="610"/>
      <c r="J67" s="595"/>
    </row>
    <row r="68" spans="1:10" ht="29.25" customHeight="1" x14ac:dyDescent="0.25">
      <c r="A68" s="206"/>
      <c r="B68" s="213"/>
      <c r="C68" s="606">
        <v>49.4</v>
      </c>
      <c r="D68" s="543">
        <v>0.56000000000000005</v>
      </c>
      <c r="E68" s="543"/>
      <c r="F68" s="543">
        <v>2</v>
      </c>
      <c r="G68" s="197">
        <f>C68*D68*F68</f>
        <v>55.328000000000003</v>
      </c>
      <c r="H68" s="496"/>
      <c r="I68" s="610"/>
      <c r="J68" s="595"/>
    </row>
    <row r="69" spans="1:10" x14ac:dyDescent="0.25">
      <c r="A69" s="206"/>
      <c r="B69" s="213"/>
      <c r="C69" s="606">
        <f>49.4*6</f>
        <v>296.39999999999998</v>
      </c>
      <c r="D69" s="543">
        <v>0.56000000000000005</v>
      </c>
      <c r="E69" s="543">
        <v>0.249</v>
      </c>
      <c r="F69" s="543">
        <v>1</v>
      </c>
      <c r="G69" s="197">
        <f>C69*E69*F69*D69</f>
        <v>41.330016000000001</v>
      </c>
      <c r="H69" s="496"/>
      <c r="I69" s="610"/>
      <c r="J69" s="595"/>
    </row>
    <row r="70" spans="1:10" ht="26.25" customHeight="1" x14ac:dyDescent="0.25">
      <c r="A70" s="206"/>
      <c r="B70" s="213"/>
      <c r="C70" s="495"/>
      <c r="D70" s="543"/>
      <c r="E70" s="543" t="s">
        <v>549</v>
      </c>
      <c r="F70" s="327"/>
      <c r="G70" s="197"/>
      <c r="H70" s="496"/>
      <c r="I70" s="610"/>
      <c r="J70" s="595"/>
    </row>
    <row r="71" spans="1:10" ht="29.25" customHeight="1" x14ac:dyDescent="0.25">
      <c r="A71" s="206"/>
      <c r="B71" s="213"/>
      <c r="C71" s="607">
        <f>((50/0.2)+1)*2+((50/0.2)+1)</f>
        <v>753</v>
      </c>
      <c r="D71" s="543"/>
      <c r="E71" s="543">
        <v>0.99399999999999999</v>
      </c>
      <c r="F71" s="543">
        <v>1</v>
      </c>
      <c r="G71" s="197">
        <f>C71*E71*F71</f>
        <v>748.48199999999997</v>
      </c>
      <c r="H71" s="496"/>
      <c r="I71" s="611"/>
      <c r="J71" s="595"/>
    </row>
    <row r="72" spans="1:10" x14ac:dyDescent="0.25">
      <c r="A72" s="206"/>
      <c r="B72" s="213"/>
      <c r="C72" s="543" t="s">
        <v>521</v>
      </c>
      <c r="D72" s="543" t="s">
        <v>548</v>
      </c>
      <c r="E72" s="543" t="s">
        <v>549</v>
      </c>
      <c r="F72" s="543"/>
      <c r="G72" s="197"/>
      <c r="H72" s="496"/>
      <c r="I72" s="363"/>
      <c r="J72" s="595"/>
    </row>
    <row r="73" spans="1:10" ht="21.75" customHeight="1" x14ac:dyDescent="0.25">
      <c r="A73" s="206"/>
      <c r="B73" s="213" t="str">
        <f>B129</f>
        <v>Box Km 4+324 (1,5m*1,5m)</v>
      </c>
      <c r="C73" s="543">
        <f>C147</f>
        <v>5.4</v>
      </c>
      <c r="D73" s="543">
        <v>49.47</v>
      </c>
      <c r="E73" s="543">
        <v>197.57</v>
      </c>
      <c r="F73" s="543"/>
      <c r="G73" s="513">
        <f>C73*(D73+E73)</f>
        <v>1334.0160000000001</v>
      </c>
      <c r="H73" s="496"/>
      <c r="I73" s="1375" t="s">
        <v>547</v>
      </c>
      <c r="J73" s="224"/>
    </row>
    <row r="74" spans="1:10" ht="21.75" customHeight="1" x14ac:dyDescent="0.25">
      <c r="A74" s="206"/>
      <c r="B74" s="213" t="s">
        <v>550</v>
      </c>
      <c r="C74" s="543"/>
      <c r="D74" s="543">
        <v>58.23</v>
      </c>
      <c r="E74" s="543">
        <v>640.79999999999995</v>
      </c>
      <c r="F74" s="543"/>
      <c r="G74" s="513">
        <f>D74+E74</f>
        <v>699.03</v>
      </c>
      <c r="H74" s="496"/>
      <c r="I74" s="1375"/>
      <c r="J74" s="224"/>
    </row>
    <row r="75" spans="1:10" ht="21.75" customHeight="1" x14ac:dyDescent="0.25">
      <c r="A75" s="206"/>
      <c r="B75" s="213" t="s">
        <v>525</v>
      </c>
      <c r="C75" s="543"/>
      <c r="D75" s="543"/>
      <c r="E75" s="543">
        <v>50.99</v>
      </c>
      <c r="F75" s="543"/>
      <c r="G75" s="513">
        <f>E75</f>
        <v>50.99</v>
      </c>
      <c r="H75" s="496"/>
      <c r="I75" s="1375"/>
      <c r="J75" s="224"/>
    </row>
    <row r="76" spans="1:10" ht="21.75" customHeight="1" x14ac:dyDescent="0.25">
      <c r="A76" s="206"/>
      <c r="B76" s="213" t="str">
        <f>B134</f>
        <v>Box Km 4+408 (2,0 m*2,0m)</v>
      </c>
      <c r="C76" s="543">
        <f>C73</f>
        <v>5.4</v>
      </c>
      <c r="D76" s="543">
        <v>84.16</v>
      </c>
      <c r="E76" s="543">
        <v>306.36</v>
      </c>
      <c r="F76" s="543"/>
      <c r="G76" s="513">
        <f>C76*(D76+E76)</f>
        <v>2108.808</v>
      </c>
      <c r="H76" s="496"/>
      <c r="I76" s="1375"/>
      <c r="J76" s="224"/>
    </row>
    <row r="77" spans="1:10" ht="21.75" customHeight="1" x14ac:dyDescent="0.25">
      <c r="A77" s="206"/>
      <c r="B77" s="213" t="s">
        <v>550</v>
      </c>
      <c r="C77" s="543"/>
      <c r="D77" s="543">
        <v>111.27</v>
      </c>
      <c r="E77" s="543">
        <v>1373.17</v>
      </c>
      <c r="F77" s="543"/>
      <c r="G77" s="513">
        <f>D77+E77</f>
        <v>1484.44</v>
      </c>
      <c r="H77" s="496"/>
      <c r="I77" s="1375"/>
      <c r="J77" s="224"/>
    </row>
    <row r="78" spans="1:10" ht="21.75" customHeight="1" x14ac:dyDescent="0.25">
      <c r="A78" s="206"/>
      <c r="B78" s="213" t="s">
        <v>525</v>
      </c>
      <c r="C78" s="543"/>
      <c r="D78" s="543"/>
      <c r="E78" s="543">
        <v>95.69</v>
      </c>
      <c r="F78" s="543"/>
      <c r="G78" s="513">
        <f>E78</f>
        <v>95.69</v>
      </c>
      <c r="H78" s="496"/>
      <c r="I78" s="1375"/>
      <c r="J78" s="224"/>
    </row>
    <row r="79" spans="1:10" ht="15.6" x14ac:dyDescent="0.3">
      <c r="A79" s="204"/>
      <c r="B79" s="1400" t="s">
        <v>59</v>
      </c>
      <c r="C79" s="1400"/>
      <c r="D79" s="1400"/>
      <c r="E79" s="1400"/>
      <c r="F79" s="211"/>
      <c r="G79" s="485"/>
      <c r="H79" s="514"/>
      <c r="I79" s="612"/>
      <c r="J79" s="224"/>
    </row>
    <row r="80" spans="1:10" ht="15.6" x14ac:dyDescent="0.3">
      <c r="A80" s="342"/>
      <c r="B80" s="343"/>
      <c r="C80" s="343"/>
      <c r="D80" s="367" t="s">
        <v>449</v>
      </c>
      <c r="E80" s="367" t="s">
        <v>345</v>
      </c>
      <c r="F80" s="344" t="s">
        <v>450</v>
      </c>
      <c r="G80" s="197"/>
      <c r="H80" s="496"/>
      <c r="I80" s="613"/>
      <c r="J80" s="224"/>
    </row>
    <row r="81" spans="1:14" ht="15.6" x14ac:dyDescent="0.25">
      <c r="A81" s="206" t="s">
        <v>581</v>
      </c>
      <c r="B81" s="502" t="e">
        <f>#REF!</f>
        <v>#REF!</v>
      </c>
      <c r="C81" s="198"/>
      <c r="D81" s="543"/>
      <c r="E81" s="226"/>
      <c r="F81" s="509"/>
      <c r="G81" s="512">
        <f>ROUND(SUM(G82:G102),0)</f>
        <v>10</v>
      </c>
      <c r="H81" s="496" t="s">
        <v>35</v>
      </c>
      <c r="I81" s="1405" t="s">
        <v>395</v>
      </c>
      <c r="J81" s="224"/>
      <c r="N81" s="212"/>
    </row>
    <row r="82" spans="1:14" x14ac:dyDescent="0.25">
      <c r="A82" s="206"/>
      <c r="B82" s="207" t="s">
        <v>392</v>
      </c>
      <c r="C82" s="198"/>
      <c r="D82" s="543">
        <v>1</v>
      </c>
      <c r="E82" s="226">
        <v>0.5</v>
      </c>
      <c r="F82" s="226">
        <v>0.8</v>
      </c>
      <c r="G82" s="513">
        <f>D82*E82*F82</f>
        <v>0.4</v>
      </c>
      <c r="H82" s="496" t="s">
        <v>35</v>
      </c>
      <c r="I82" s="1406"/>
      <c r="J82" s="224"/>
      <c r="N82" s="212"/>
    </row>
    <row r="83" spans="1:14" x14ac:dyDescent="0.25">
      <c r="A83" s="206"/>
      <c r="B83" s="207"/>
      <c r="C83" s="198"/>
      <c r="D83" s="543">
        <v>1</v>
      </c>
      <c r="E83" s="226">
        <v>0.9</v>
      </c>
      <c r="F83" s="226">
        <v>0.4</v>
      </c>
      <c r="G83" s="513">
        <f t="shared" ref="G83:G102" si="3">D83*E83*F83</f>
        <v>0.36000000000000004</v>
      </c>
      <c r="H83" s="496" t="s">
        <v>35</v>
      </c>
      <c r="I83" s="1406"/>
      <c r="J83" s="224"/>
      <c r="N83" s="212"/>
    </row>
    <row r="84" spans="1:14" x14ac:dyDescent="0.25">
      <c r="A84" s="206"/>
      <c r="B84" s="207"/>
      <c r="C84" s="198"/>
      <c r="D84" s="543">
        <v>1.5</v>
      </c>
      <c r="E84" s="226">
        <v>0.5</v>
      </c>
      <c r="F84" s="226">
        <v>0.5</v>
      </c>
      <c r="G84" s="513">
        <f t="shared" si="3"/>
        <v>0.375</v>
      </c>
      <c r="H84" s="496" t="s">
        <v>35</v>
      </c>
      <c r="I84" s="1406"/>
      <c r="J84" s="224"/>
      <c r="N84" s="212"/>
    </row>
    <row r="85" spans="1:14" x14ac:dyDescent="0.25">
      <c r="A85" s="206"/>
      <c r="B85" s="207"/>
      <c r="C85" s="198"/>
      <c r="D85" s="543">
        <v>1.2</v>
      </c>
      <c r="E85" s="226">
        <v>0.6</v>
      </c>
      <c r="F85" s="226">
        <v>0.6</v>
      </c>
      <c r="G85" s="513">
        <f t="shared" si="3"/>
        <v>0.432</v>
      </c>
      <c r="H85" s="496" t="s">
        <v>35</v>
      </c>
      <c r="I85" s="1406"/>
      <c r="J85" s="224"/>
      <c r="N85" s="212"/>
    </row>
    <row r="86" spans="1:14" x14ac:dyDescent="0.25">
      <c r="A86" s="206"/>
      <c r="B86" s="207"/>
      <c r="C86" s="198"/>
      <c r="D86" s="543">
        <v>0.8</v>
      </c>
      <c r="E86" s="226">
        <v>0.8</v>
      </c>
      <c r="F86" s="226">
        <v>0.4</v>
      </c>
      <c r="G86" s="513">
        <f t="shared" si="3"/>
        <v>0.25600000000000006</v>
      </c>
      <c r="H86" s="496" t="s">
        <v>35</v>
      </c>
      <c r="I86" s="1406"/>
      <c r="J86" s="224"/>
      <c r="N86" s="212"/>
    </row>
    <row r="87" spans="1:14" x14ac:dyDescent="0.25">
      <c r="A87" s="206"/>
      <c r="B87" s="207"/>
      <c r="C87" s="198"/>
      <c r="D87" s="543">
        <v>1</v>
      </c>
      <c r="E87" s="226">
        <v>1</v>
      </c>
      <c r="F87" s="226">
        <v>0.45</v>
      </c>
      <c r="G87" s="513">
        <f t="shared" si="3"/>
        <v>0.45</v>
      </c>
      <c r="H87" s="496" t="s">
        <v>35</v>
      </c>
      <c r="I87" s="1406"/>
      <c r="J87" s="224"/>
      <c r="N87" s="212"/>
    </row>
    <row r="88" spans="1:14" x14ac:dyDescent="0.25">
      <c r="A88" s="206"/>
      <c r="B88" s="207"/>
      <c r="C88" s="198"/>
      <c r="D88" s="543">
        <v>1.3</v>
      </c>
      <c r="E88" s="226">
        <v>1.1000000000000001</v>
      </c>
      <c r="F88" s="226">
        <v>0.55000000000000004</v>
      </c>
      <c r="G88" s="513">
        <f t="shared" si="3"/>
        <v>0.7865000000000002</v>
      </c>
      <c r="H88" s="496" t="s">
        <v>35</v>
      </c>
      <c r="I88" s="1406"/>
      <c r="J88" s="224"/>
      <c r="N88" s="212"/>
    </row>
    <row r="89" spans="1:14" x14ac:dyDescent="0.25">
      <c r="A89" s="206"/>
      <c r="B89" s="207"/>
      <c r="C89" s="198"/>
      <c r="D89" s="543">
        <v>1.2</v>
      </c>
      <c r="E89" s="226">
        <v>0.9</v>
      </c>
      <c r="F89" s="226">
        <v>0.6</v>
      </c>
      <c r="G89" s="513">
        <f t="shared" si="3"/>
        <v>0.64800000000000002</v>
      </c>
      <c r="H89" s="496" t="s">
        <v>35</v>
      </c>
      <c r="I89" s="1406"/>
      <c r="J89" s="224"/>
      <c r="N89" s="212"/>
    </row>
    <row r="90" spans="1:14" x14ac:dyDescent="0.25">
      <c r="A90" s="206"/>
      <c r="B90" s="207"/>
      <c r="C90" s="198"/>
      <c r="D90" s="543">
        <v>1.1000000000000001</v>
      </c>
      <c r="E90" s="226">
        <v>0.95</v>
      </c>
      <c r="F90" s="226">
        <v>0.4</v>
      </c>
      <c r="G90" s="513">
        <f t="shared" si="3"/>
        <v>0.41799999999999998</v>
      </c>
      <c r="H90" s="496" t="s">
        <v>35</v>
      </c>
      <c r="I90" s="1406"/>
      <c r="J90" s="224"/>
      <c r="N90" s="212"/>
    </row>
    <row r="91" spans="1:14" x14ac:dyDescent="0.25">
      <c r="A91" s="206"/>
      <c r="B91" s="207"/>
      <c r="C91" s="198"/>
      <c r="D91" s="543">
        <v>1</v>
      </c>
      <c r="E91" s="226">
        <v>0.8</v>
      </c>
      <c r="F91" s="226">
        <v>0.3</v>
      </c>
      <c r="G91" s="513">
        <f t="shared" si="3"/>
        <v>0.24</v>
      </c>
      <c r="H91" s="496" t="s">
        <v>35</v>
      </c>
      <c r="I91" s="1406"/>
      <c r="J91" s="224"/>
      <c r="N91" s="212"/>
    </row>
    <row r="92" spans="1:14" x14ac:dyDescent="0.25">
      <c r="A92" s="206"/>
      <c r="B92" s="207"/>
      <c r="C92" s="198"/>
      <c r="D92" s="543">
        <v>0.9</v>
      </c>
      <c r="E92" s="226">
        <v>0.95</v>
      </c>
      <c r="F92" s="226">
        <v>0.3</v>
      </c>
      <c r="G92" s="513">
        <f t="shared" si="3"/>
        <v>0.25650000000000001</v>
      </c>
      <c r="H92" s="496" t="s">
        <v>35</v>
      </c>
      <c r="I92" s="1406"/>
      <c r="J92" s="224"/>
      <c r="N92" s="212"/>
    </row>
    <row r="93" spans="1:14" x14ac:dyDescent="0.25">
      <c r="A93" s="206"/>
      <c r="B93" s="207"/>
      <c r="C93" s="198"/>
      <c r="D93" s="543">
        <v>0.9</v>
      </c>
      <c r="E93" s="226">
        <v>0.8</v>
      </c>
      <c r="F93" s="226">
        <v>0.2</v>
      </c>
      <c r="G93" s="513">
        <f t="shared" si="3"/>
        <v>0.14400000000000002</v>
      </c>
      <c r="H93" s="496" t="s">
        <v>35</v>
      </c>
      <c r="I93" s="1406"/>
      <c r="J93" s="224"/>
      <c r="N93" s="212"/>
    </row>
    <row r="94" spans="1:14" x14ac:dyDescent="0.25">
      <c r="A94" s="206"/>
      <c r="B94" s="207"/>
      <c r="C94" s="198"/>
      <c r="D94" s="543">
        <v>1</v>
      </c>
      <c r="E94" s="226">
        <v>0.75</v>
      </c>
      <c r="F94" s="226">
        <v>0.3</v>
      </c>
      <c r="G94" s="513">
        <f t="shared" si="3"/>
        <v>0.22499999999999998</v>
      </c>
      <c r="H94" s="496" t="s">
        <v>35</v>
      </c>
      <c r="I94" s="1406"/>
      <c r="J94" s="224"/>
      <c r="N94" s="212"/>
    </row>
    <row r="95" spans="1:14" x14ac:dyDescent="0.25">
      <c r="A95" s="206"/>
      <c r="B95" s="207"/>
      <c r="C95" s="198"/>
      <c r="D95" s="543">
        <v>2</v>
      </c>
      <c r="E95" s="226">
        <v>1</v>
      </c>
      <c r="F95" s="226">
        <v>0.6</v>
      </c>
      <c r="G95" s="513">
        <f t="shared" si="3"/>
        <v>1.2</v>
      </c>
      <c r="H95" s="496" t="s">
        <v>35</v>
      </c>
      <c r="I95" s="1406"/>
      <c r="J95" s="224"/>
      <c r="N95" s="212"/>
    </row>
    <row r="96" spans="1:14" x14ac:dyDescent="0.25">
      <c r="A96" s="206"/>
      <c r="B96" s="207"/>
      <c r="C96" s="198"/>
      <c r="D96" s="543">
        <v>2</v>
      </c>
      <c r="E96" s="226">
        <v>1.2</v>
      </c>
      <c r="F96" s="226">
        <v>0.6</v>
      </c>
      <c r="G96" s="513">
        <f t="shared" si="3"/>
        <v>1.44</v>
      </c>
      <c r="H96" s="496" t="s">
        <v>35</v>
      </c>
      <c r="I96" s="1406"/>
      <c r="J96" s="224"/>
      <c r="N96" s="212"/>
    </row>
    <row r="97" spans="1:14" x14ac:dyDescent="0.25">
      <c r="A97" s="206"/>
      <c r="B97" s="207"/>
      <c r="C97" s="198"/>
      <c r="D97" s="543">
        <v>1.8</v>
      </c>
      <c r="E97" s="226">
        <v>1.2</v>
      </c>
      <c r="F97" s="226">
        <v>0.4</v>
      </c>
      <c r="G97" s="513">
        <f t="shared" si="3"/>
        <v>0.8640000000000001</v>
      </c>
      <c r="H97" s="496" t="s">
        <v>35</v>
      </c>
      <c r="I97" s="1406"/>
      <c r="J97" s="224"/>
      <c r="N97" s="212"/>
    </row>
    <row r="98" spans="1:14" x14ac:dyDescent="0.25">
      <c r="A98" s="206"/>
      <c r="B98" s="207"/>
      <c r="C98" s="198"/>
      <c r="D98" s="543">
        <v>1.2</v>
      </c>
      <c r="E98" s="226">
        <v>0.9</v>
      </c>
      <c r="F98" s="226">
        <v>0.3</v>
      </c>
      <c r="G98" s="513">
        <f t="shared" si="3"/>
        <v>0.32400000000000001</v>
      </c>
      <c r="H98" s="496" t="s">
        <v>35</v>
      </c>
      <c r="I98" s="1406"/>
      <c r="J98" s="224"/>
      <c r="N98" s="212"/>
    </row>
    <row r="99" spans="1:14" x14ac:dyDescent="0.25">
      <c r="A99" s="206"/>
      <c r="B99" s="207"/>
      <c r="C99" s="198"/>
      <c r="D99" s="543">
        <v>1.7</v>
      </c>
      <c r="E99" s="226">
        <v>0.8</v>
      </c>
      <c r="F99" s="226">
        <v>0.3</v>
      </c>
      <c r="G99" s="513">
        <f t="shared" si="3"/>
        <v>0.40800000000000003</v>
      </c>
      <c r="H99" s="496" t="s">
        <v>35</v>
      </c>
      <c r="I99" s="1406"/>
      <c r="J99" s="224"/>
      <c r="N99" s="212"/>
    </row>
    <row r="100" spans="1:14" x14ac:dyDescent="0.25">
      <c r="A100" s="206"/>
      <c r="B100" s="207"/>
      <c r="C100" s="198"/>
      <c r="D100" s="543">
        <v>1.8</v>
      </c>
      <c r="E100" s="226">
        <v>0.65</v>
      </c>
      <c r="F100" s="226">
        <v>0.25</v>
      </c>
      <c r="G100" s="513">
        <f t="shared" si="3"/>
        <v>0.29250000000000004</v>
      </c>
      <c r="H100" s="496" t="s">
        <v>35</v>
      </c>
      <c r="I100" s="1406"/>
      <c r="J100" s="224"/>
      <c r="N100" s="212"/>
    </row>
    <row r="101" spans="1:14" x14ac:dyDescent="0.25">
      <c r="A101" s="206"/>
      <c r="B101" s="207"/>
      <c r="C101" s="198"/>
      <c r="D101" s="543">
        <v>1.4</v>
      </c>
      <c r="E101" s="226">
        <v>0.75</v>
      </c>
      <c r="F101" s="226">
        <v>0.4</v>
      </c>
      <c r="G101" s="513">
        <f t="shared" si="3"/>
        <v>0.41999999999999993</v>
      </c>
      <c r="H101" s="496" t="s">
        <v>35</v>
      </c>
      <c r="I101" s="1406"/>
      <c r="J101" s="224"/>
      <c r="N101" s="212"/>
    </row>
    <row r="102" spans="1:14" x14ac:dyDescent="0.25">
      <c r="A102" s="206"/>
      <c r="B102" s="207"/>
      <c r="C102" s="198"/>
      <c r="D102" s="543">
        <v>1.3</v>
      </c>
      <c r="E102" s="226">
        <v>0.85</v>
      </c>
      <c r="F102" s="226">
        <v>0.4</v>
      </c>
      <c r="G102" s="513">
        <f t="shared" si="3"/>
        <v>0.442</v>
      </c>
      <c r="H102" s="496" t="s">
        <v>35</v>
      </c>
      <c r="I102" s="1407"/>
      <c r="J102" s="224"/>
      <c r="N102" s="212"/>
    </row>
    <row r="103" spans="1:14" x14ac:dyDescent="0.25">
      <c r="A103" s="206"/>
      <c r="B103" s="207"/>
      <c r="C103" s="198" t="s">
        <v>347</v>
      </c>
      <c r="D103" s="543" t="s">
        <v>345</v>
      </c>
      <c r="E103" s="226" t="s">
        <v>441</v>
      </c>
      <c r="F103" s="226" t="s">
        <v>451</v>
      </c>
      <c r="G103" s="513"/>
      <c r="H103" s="496"/>
      <c r="I103" s="581"/>
      <c r="J103" s="224"/>
      <c r="N103" s="212"/>
    </row>
    <row r="104" spans="1:14" ht="228.75" customHeight="1" x14ac:dyDescent="0.25">
      <c r="A104" s="206" t="s">
        <v>229</v>
      </c>
      <c r="B104" s="207" t="s">
        <v>42</v>
      </c>
      <c r="C104" s="543"/>
      <c r="D104" s="543"/>
      <c r="E104" s="543"/>
      <c r="F104" s="543"/>
      <c r="G104" s="357">
        <f>ROUND(SUM(G105:G110),0)</f>
        <v>3409</v>
      </c>
      <c r="H104" s="496" t="s">
        <v>35</v>
      </c>
      <c r="I104" s="516" t="s">
        <v>382</v>
      </c>
      <c r="J104" s="224"/>
    </row>
    <row r="105" spans="1:14" ht="24.75" customHeight="1" x14ac:dyDescent="0.25">
      <c r="A105" s="206"/>
      <c r="B105" s="213" t="s">
        <v>230</v>
      </c>
      <c r="C105" s="198">
        <f>C185</f>
        <v>5386</v>
      </c>
      <c r="D105" s="543">
        <v>0.4</v>
      </c>
      <c r="E105" s="543">
        <v>1.1000000000000001</v>
      </c>
      <c r="F105" s="543">
        <f>+E212</f>
        <v>1</v>
      </c>
      <c r="G105" s="197">
        <f>ROUND(C105*D105*E105*F105,2)</f>
        <v>2369.84</v>
      </c>
      <c r="H105" s="496" t="s">
        <v>35</v>
      </c>
      <c r="I105" s="501" t="s">
        <v>438</v>
      </c>
      <c r="J105" s="224"/>
    </row>
    <row r="106" spans="1:14" ht="27.75" customHeight="1" x14ac:dyDescent="0.25">
      <c r="A106" s="206"/>
      <c r="B106" s="213" t="s">
        <v>199</v>
      </c>
      <c r="C106" s="543">
        <f>+C212</f>
        <v>5</v>
      </c>
      <c r="D106" s="543">
        <v>1.1000000000000001</v>
      </c>
      <c r="E106" s="543">
        <v>2.75</v>
      </c>
      <c r="F106" s="543">
        <f>+$E$214</f>
        <v>30</v>
      </c>
      <c r="G106" s="197">
        <f>ROUND(C106*D106*E106*F106,2)</f>
        <v>453.75</v>
      </c>
      <c r="H106" s="496" t="s">
        <v>35</v>
      </c>
      <c r="I106" s="1379" t="s">
        <v>439</v>
      </c>
      <c r="J106" s="224"/>
    </row>
    <row r="107" spans="1:14" ht="30.75" customHeight="1" x14ac:dyDescent="0.25">
      <c r="A107" s="206"/>
      <c r="B107" s="213" t="s">
        <v>200</v>
      </c>
      <c r="C107" s="543">
        <v>1.7</v>
      </c>
      <c r="D107" s="543">
        <v>1.7</v>
      </c>
      <c r="E107" s="543">
        <v>2.75</v>
      </c>
      <c r="F107" s="543">
        <f>+$E$214</f>
        <v>30</v>
      </c>
      <c r="G107" s="197">
        <f>ROUND(C107*D107*E107*F107,2)</f>
        <v>238.43</v>
      </c>
      <c r="H107" s="496" t="s">
        <v>35</v>
      </c>
      <c r="I107" s="1380"/>
      <c r="J107" s="224"/>
    </row>
    <row r="108" spans="1:14" ht="20.25" customHeight="1" x14ac:dyDescent="0.25">
      <c r="A108" s="206"/>
      <c r="B108" s="213" t="s">
        <v>201</v>
      </c>
      <c r="C108" s="543">
        <f>(4.1+1.6)/2</f>
        <v>2.8499999999999996</v>
      </c>
      <c r="D108" s="543">
        <v>1.35</v>
      </c>
      <c r="E108" s="543">
        <v>2.75</v>
      </c>
      <c r="F108" s="543">
        <f>+$E$214</f>
        <v>30</v>
      </c>
      <c r="G108" s="197">
        <f>ROUND(C108*D108*E108*F108,2)</f>
        <v>317.42</v>
      </c>
      <c r="H108" s="496" t="s">
        <v>35</v>
      </c>
      <c r="I108" s="1380"/>
      <c r="J108" s="224"/>
    </row>
    <row r="109" spans="1:14" s="393" customFormat="1" x14ac:dyDescent="0.25">
      <c r="A109" s="510"/>
      <c r="B109" s="213" t="s">
        <v>511</v>
      </c>
      <c r="C109" s="543">
        <f>C152</f>
        <v>5.4</v>
      </c>
      <c r="D109" s="543">
        <f>1.1</f>
        <v>1.1000000000000001</v>
      </c>
      <c r="E109" s="226">
        <v>2</v>
      </c>
      <c r="F109" s="543">
        <f>D226</f>
        <v>1</v>
      </c>
      <c r="G109" s="197">
        <f>C109*D109*E109*F109</f>
        <v>11.880000000000003</v>
      </c>
      <c r="H109" s="496" t="s">
        <v>35</v>
      </c>
      <c r="I109" s="1380"/>
      <c r="J109" s="358"/>
      <c r="K109" s="511"/>
    </row>
    <row r="110" spans="1:14" s="393" customFormat="1" x14ac:dyDescent="0.25">
      <c r="A110" s="510"/>
      <c r="B110" s="213" t="s">
        <v>518</v>
      </c>
      <c r="C110" s="543">
        <f>C155</f>
        <v>5.4</v>
      </c>
      <c r="D110" s="543">
        <v>1.6</v>
      </c>
      <c r="E110" s="226">
        <v>2</v>
      </c>
      <c r="F110" s="543">
        <f>D231</f>
        <v>1</v>
      </c>
      <c r="G110" s="197">
        <f>C110*D110*E110*F110</f>
        <v>17.28</v>
      </c>
      <c r="H110" s="496" t="s">
        <v>35</v>
      </c>
      <c r="I110" s="1382"/>
      <c r="J110" s="358"/>
      <c r="K110" s="511"/>
    </row>
    <row r="111" spans="1:14" ht="30" x14ac:dyDescent="0.25">
      <c r="A111" s="206" t="s">
        <v>231</v>
      </c>
      <c r="B111" s="207" t="s">
        <v>166</v>
      </c>
      <c r="C111" s="543"/>
      <c r="D111" s="543"/>
      <c r="E111" s="543"/>
      <c r="F111" s="543"/>
      <c r="G111" s="544">
        <f>ROUND(SUM(G113:G138),0)</f>
        <v>293</v>
      </c>
      <c r="H111" s="496" t="s">
        <v>35</v>
      </c>
      <c r="I111" s="500" t="s">
        <v>439</v>
      </c>
      <c r="J111" s="224"/>
    </row>
    <row r="112" spans="1:14" ht="15.6" x14ac:dyDescent="0.25">
      <c r="A112" s="206"/>
      <c r="B112" s="207"/>
      <c r="C112" s="543" t="s">
        <v>538</v>
      </c>
      <c r="D112" s="543" t="s">
        <v>537</v>
      </c>
      <c r="E112" s="543" t="s">
        <v>441</v>
      </c>
      <c r="F112" s="543"/>
      <c r="G112" s="544"/>
      <c r="H112" s="496"/>
      <c r="I112" s="577"/>
      <c r="J112" s="224"/>
    </row>
    <row r="113" spans="1:10" ht="49.5" customHeight="1" x14ac:dyDescent="0.25">
      <c r="A113" s="206"/>
      <c r="B113" s="213" t="s">
        <v>226</v>
      </c>
      <c r="C113" s="543">
        <f>1.5*2+1*2</f>
        <v>5</v>
      </c>
      <c r="D113" s="543">
        <v>0.25</v>
      </c>
      <c r="E113" s="543">
        <v>2.5</v>
      </c>
      <c r="F113" s="543">
        <f>E214</f>
        <v>30</v>
      </c>
      <c r="G113" s="597">
        <f>ROUND(F113*(C113*D113*E113),2)-G115</f>
        <v>87.859499999999997</v>
      </c>
      <c r="H113" s="496" t="s">
        <v>35</v>
      </c>
      <c r="I113" s="1385"/>
      <c r="J113" s="224"/>
    </row>
    <row r="114" spans="1:10" x14ac:dyDescent="0.25">
      <c r="A114" s="206"/>
      <c r="B114" s="213"/>
      <c r="C114" s="543" t="s">
        <v>546</v>
      </c>
      <c r="D114" s="543"/>
      <c r="E114" s="543"/>
      <c r="F114" s="543"/>
      <c r="G114" s="597"/>
      <c r="H114" s="496"/>
      <c r="I114" s="1386"/>
      <c r="J114" s="224"/>
    </row>
    <row r="115" spans="1:10" ht="49.5" customHeight="1" x14ac:dyDescent="0.25">
      <c r="A115" s="206"/>
      <c r="B115" s="213" t="s">
        <v>536</v>
      </c>
      <c r="C115" s="226">
        <f>3.1416*$E$221^2/4</f>
        <v>0.78539999999999999</v>
      </c>
      <c r="D115" s="543">
        <v>0.25</v>
      </c>
      <c r="E115" s="543"/>
      <c r="F115" s="543">
        <f>F113</f>
        <v>30</v>
      </c>
      <c r="G115" s="597">
        <f>C115*D115*F115</f>
        <v>5.8905000000000003</v>
      </c>
      <c r="H115" s="496" t="s">
        <v>35</v>
      </c>
      <c r="I115" s="1386"/>
      <c r="J115" s="224"/>
    </row>
    <row r="116" spans="1:10" x14ac:dyDescent="0.25">
      <c r="A116" s="206"/>
      <c r="B116" s="213"/>
      <c r="C116" s="226" t="s">
        <v>354</v>
      </c>
      <c r="D116" s="543" t="s">
        <v>542</v>
      </c>
      <c r="E116" s="543" t="s">
        <v>346</v>
      </c>
      <c r="F116" s="543"/>
      <c r="G116" s="597"/>
      <c r="H116" s="496"/>
      <c r="I116" s="1386"/>
      <c r="J116" s="224"/>
    </row>
    <row r="117" spans="1:10" ht="51.75" customHeight="1" x14ac:dyDescent="0.25">
      <c r="A117" s="206"/>
      <c r="B117" s="213" t="s">
        <v>543</v>
      </c>
      <c r="C117" s="543">
        <v>1.5</v>
      </c>
      <c r="D117" s="543">
        <v>1.5</v>
      </c>
      <c r="E117" s="543">
        <v>0.25</v>
      </c>
      <c r="F117" s="543">
        <f>E214</f>
        <v>30</v>
      </c>
      <c r="G117" s="513">
        <f>ROUND(F117*(C117*D117*E117),2)</f>
        <v>16.88</v>
      </c>
      <c r="H117" s="496" t="s">
        <v>35</v>
      </c>
      <c r="I117" s="1387"/>
      <c r="J117" s="224"/>
    </row>
    <row r="118" spans="1:10" x14ac:dyDescent="0.25">
      <c r="A118" s="206"/>
      <c r="B118" s="213"/>
      <c r="C118" s="543" t="s">
        <v>521</v>
      </c>
      <c r="D118" s="543" t="s">
        <v>346</v>
      </c>
      <c r="E118" s="543" t="s">
        <v>441</v>
      </c>
      <c r="F118" s="543"/>
      <c r="G118" s="513"/>
      <c r="H118" s="496"/>
      <c r="I118" s="503"/>
      <c r="J118" s="224"/>
    </row>
    <row r="119" spans="1:10" ht="41.1" customHeight="1" x14ac:dyDescent="0.25">
      <c r="A119" s="206"/>
      <c r="B119" s="213" t="s">
        <v>545</v>
      </c>
      <c r="C119" s="543">
        <f>2.02*2</f>
        <v>4.04</v>
      </c>
      <c r="D119" s="543">
        <v>0.25</v>
      </c>
      <c r="E119" s="543">
        <f>(0.4+1.3)/2</f>
        <v>0.85000000000000009</v>
      </c>
      <c r="F119" s="543">
        <f>+$E$214</f>
        <v>30</v>
      </c>
      <c r="G119" s="197">
        <f t="shared" ref="G119:G127" si="4">ROUND(F119*(C119*D119*E119),2)</f>
        <v>25.76</v>
      </c>
      <c r="H119" s="496" t="s">
        <v>35</v>
      </c>
      <c r="I119" s="609" t="str">
        <f>I57</f>
        <v>Ver plano Esquema de obras</v>
      </c>
      <c r="J119" s="224"/>
    </row>
    <row r="120" spans="1:10" ht="41.1" customHeight="1" x14ac:dyDescent="0.25">
      <c r="A120" s="206"/>
      <c r="B120" s="213" t="s">
        <v>544</v>
      </c>
      <c r="C120" s="543">
        <v>1.6</v>
      </c>
      <c r="D120" s="543">
        <v>0.52500000000000002</v>
      </c>
      <c r="E120" s="543">
        <v>2.75</v>
      </c>
      <c r="F120" s="543">
        <f>+$E$214</f>
        <v>30</v>
      </c>
      <c r="G120" s="197">
        <f t="shared" si="4"/>
        <v>69.3</v>
      </c>
      <c r="H120" s="496" t="s">
        <v>35</v>
      </c>
      <c r="I120" s="610"/>
      <c r="J120" s="224"/>
    </row>
    <row r="121" spans="1:10" ht="41.1" customHeight="1" x14ac:dyDescent="0.25">
      <c r="A121" s="206"/>
      <c r="B121" s="213"/>
      <c r="C121" s="543" t="str">
        <f>C114</f>
        <v>área (m2)</v>
      </c>
      <c r="D121" s="543" t="s">
        <v>346</v>
      </c>
      <c r="E121" s="543"/>
      <c r="F121" s="543"/>
      <c r="G121" s="597"/>
      <c r="H121" s="496"/>
      <c r="I121" s="610"/>
      <c r="J121" s="224"/>
    </row>
    <row r="122" spans="1:10" ht="41.1" customHeight="1" x14ac:dyDescent="0.25">
      <c r="A122" s="206"/>
      <c r="B122" s="213" t="s">
        <v>536</v>
      </c>
      <c r="C122" s="226">
        <f>3.1416*$E$221^2/4</f>
        <v>0.78539999999999999</v>
      </c>
      <c r="D122" s="543">
        <f>D120</f>
        <v>0.52500000000000002</v>
      </c>
      <c r="E122" s="543"/>
      <c r="F122" s="543">
        <f>F120</f>
        <v>30</v>
      </c>
      <c r="G122" s="597">
        <f>C122*D122*F122</f>
        <v>12.370050000000001</v>
      </c>
      <c r="H122" s="496" t="s">
        <v>35</v>
      </c>
      <c r="I122" s="610"/>
      <c r="J122" s="224"/>
    </row>
    <row r="123" spans="1:10" x14ac:dyDescent="0.25">
      <c r="A123" s="206"/>
      <c r="B123" s="207"/>
      <c r="C123" s="543" t="s">
        <v>521</v>
      </c>
      <c r="D123" s="543" t="s">
        <v>354</v>
      </c>
      <c r="E123" s="543" t="s">
        <v>537</v>
      </c>
      <c r="F123" s="543"/>
      <c r="G123" s="197"/>
      <c r="H123" s="496"/>
      <c r="I123" s="610"/>
      <c r="J123" s="224"/>
    </row>
    <row r="124" spans="1:10" ht="41.1" customHeight="1" x14ac:dyDescent="0.25">
      <c r="A124" s="206"/>
      <c r="B124" s="213" t="s">
        <v>540</v>
      </c>
      <c r="C124" s="543">
        <f>+(4.1+1.6)/2</f>
        <v>2.8499999999999996</v>
      </c>
      <c r="D124" s="543">
        <v>1.1499999999999999</v>
      </c>
      <c r="E124" s="543">
        <v>0.25</v>
      </c>
      <c r="F124" s="543">
        <f>+$E$214</f>
        <v>30</v>
      </c>
      <c r="G124" s="197">
        <f t="shared" si="4"/>
        <v>24.58</v>
      </c>
      <c r="H124" s="496" t="s">
        <v>35</v>
      </c>
      <c r="I124" s="610"/>
      <c r="J124" s="224"/>
    </row>
    <row r="125" spans="1:10" ht="41.1" customHeight="1" x14ac:dyDescent="0.25">
      <c r="A125" s="206"/>
      <c r="B125" s="213" t="s">
        <v>541</v>
      </c>
      <c r="C125" s="543">
        <v>4.0999999999999996</v>
      </c>
      <c r="D125" s="543">
        <v>0.2</v>
      </c>
      <c r="E125" s="543">
        <v>0.4</v>
      </c>
      <c r="F125" s="543">
        <v>1</v>
      </c>
      <c r="G125" s="597">
        <f t="shared" si="4"/>
        <v>0.33</v>
      </c>
      <c r="H125" s="496" t="s">
        <v>35</v>
      </c>
      <c r="I125" s="611"/>
      <c r="J125" s="224"/>
    </row>
    <row r="126" spans="1:10" ht="27" customHeight="1" x14ac:dyDescent="0.25">
      <c r="A126" s="206"/>
      <c r="B126" s="213" t="s">
        <v>396</v>
      </c>
      <c r="C126" s="543">
        <v>50</v>
      </c>
      <c r="D126" s="543">
        <v>0.12</v>
      </c>
      <c r="E126" s="543">
        <v>0.6</v>
      </c>
      <c r="F126" s="543">
        <v>1</v>
      </c>
      <c r="G126" s="197">
        <f>C126*D126*E126</f>
        <v>3.5999999999999996</v>
      </c>
      <c r="H126" s="496" t="s">
        <v>35</v>
      </c>
      <c r="I126" s="609" t="str">
        <f>I119</f>
        <v>Ver plano Esquema de obras</v>
      </c>
      <c r="J126" s="224"/>
    </row>
    <row r="127" spans="1:10" ht="123" customHeight="1" x14ac:dyDescent="0.25">
      <c r="A127" s="206"/>
      <c r="B127" s="207"/>
      <c r="C127" s="543">
        <v>50</v>
      </c>
      <c r="D127" s="543">
        <v>0.4</v>
      </c>
      <c r="E127" s="543">
        <v>0.1</v>
      </c>
      <c r="F127" s="543">
        <v>2</v>
      </c>
      <c r="G127" s="197">
        <f t="shared" si="4"/>
        <v>4</v>
      </c>
      <c r="H127" s="496" t="s">
        <v>35</v>
      </c>
      <c r="I127" s="611"/>
      <c r="J127" s="224"/>
    </row>
    <row r="128" spans="1:10" ht="91.5" customHeight="1" x14ac:dyDescent="0.25">
      <c r="A128" s="206"/>
      <c r="B128" s="213" t="s">
        <v>522</v>
      </c>
      <c r="C128" s="543">
        <f>C125</f>
        <v>4.0999999999999996</v>
      </c>
      <c r="D128" s="543">
        <v>0.3</v>
      </c>
      <c r="E128" s="543">
        <v>0.6</v>
      </c>
      <c r="F128" s="543">
        <f>E214</f>
        <v>30</v>
      </c>
      <c r="G128" s="197">
        <f>C128*D128*E128*F128</f>
        <v>22.139999999999997</v>
      </c>
      <c r="H128" s="496" t="s">
        <v>35</v>
      </c>
      <c r="I128" s="500" t="s">
        <v>558</v>
      </c>
      <c r="J128" s="224"/>
    </row>
    <row r="129" spans="1:10" ht="15.6" x14ac:dyDescent="0.25">
      <c r="A129" s="206"/>
      <c r="B129" s="213" t="s">
        <v>534</v>
      </c>
      <c r="C129" s="543"/>
      <c r="D129" s="543"/>
      <c r="E129" s="543"/>
      <c r="F129" s="543"/>
      <c r="G129" s="357"/>
      <c r="H129" s="594"/>
      <c r="I129" s="1375" t="s">
        <v>531</v>
      </c>
      <c r="J129" s="224"/>
    </row>
    <row r="130" spans="1:10" x14ac:dyDescent="0.25">
      <c r="A130" s="206"/>
      <c r="B130" s="213" t="s">
        <v>527</v>
      </c>
      <c r="C130" s="543"/>
      <c r="D130" s="543"/>
      <c r="E130" s="543"/>
      <c r="F130" s="543"/>
      <c r="G130" s="513">
        <v>2.63</v>
      </c>
      <c r="H130" s="496" t="s">
        <v>35</v>
      </c>
      <c r="I130" s="1375"/>
      <c r="J130" s="224"/>
    </row>
    <row r="131" spans="1:10" x14ac:dyDescent="0.25">
      <c r="A131" s="206"/>
      <c r="B131" s="213" t="s">
        <v>528</v>
      </c>
      <c r="C131" s="543"/>
      <c r="D131" s="543"/>
      <c r="E131" s="543"/>
      <c r="F131" s="543"/>
      <c r="G131" s="513">
        <v>2</v>
      </c>
      <c r="H131" s="496" t="s">
        <v>35</v>
      </c>
      <c r="I131" s="1375"/>
      <c r="J131" s="224"/>
    </row>
    <row r="132" spans="1:10" x14ac:dyDescent="0.25">
      <c r="A132" s="206"/>
      <c r="B132" s="213" t="s">
        <v>530</v>
      </c>
      <c r="C132" s="543"/>
      <c r="D132" s="543"/>
      <c r="E132" s="543"/>
      <c r="F132" s="543"/>
      <c r="G132" s="513">
        <v>1.7</v>
      </c>
      <c r="H132" s="496" t="s">
        <v>35</v>
      </c>
      <c r="I132" s="1375"/>
      <c r="J132" s="224"/>
    </row>
    <row r="133" spans="1:10" x14ac:dyDescent="0.25">
      <c r="A133" s="206"/>
      <c r="B133" s="213" t="s">
        <v>525</v>
      </c>
      <c r="C133" s="543"/>
      <c r="D133" s="543"/>
      <c r="E133" s="543"/>
      <c r="F133" s="543"/>
      <c r="G133" s="513">
        <v>0.3</v>
      </c>
      <c r="H133" s="496" t="s">
        <v>35</v>
      </c>
      <c r="I133" s="1375"/>
      <c r="J133" s="224"/>
    </row>
    <row r="134" spans="1:10" x14ac:dyDescent="0.25">
      <c r="A134" s="206"/>
      <c r="B134" s="213" t="s">
        <v>556</v>
      </c>
      <c r="C134" s="543"/>
      <c r="D134" s="543"/>
      <c r="E134" s="543"/>
      <c r="F134" s="543"/>
      <c r="G134" s="197"/>
      <c r="H134" s="496"/>
      <c r="I134" s="1375" t="s">
        <v>535</v>
      </c>
      <c r="J134" s="224"/>
    </row>
    <row r="135" spans="1:10" x14ac:dyDescent="0.25">
      <c r="A135" s="206"/>
      <c r="B135" s="213" t="s">
        <v>526</v>
      </c>
      <c r="C135" s="543"/>
      <c r="D135" s="543"/>
      <c r="E135" s="543"/>
      <c r="F135" s="543"/>
      <c r="G135" s="513">
        <v>0.47</v>
      </c>
      <c r="H135" s="496" t="s">
        <v>35</v>
      </c>
      <c r="I135" s="1375"/>
      <c r="J135" s="224"/>
    </row>
    <row r="136" spans="1:10" x14ac:dyDescent="0.25">
      <c r="A136" s="206"/>
      <c r="B136" s="213" t="s">
        <v>527</v>
      </c>
      <c r="C136" s="543"/>
      <c r="D136" s="543"/>
      <c r="E136" s="543"/>
      <c r="F136" s="543"/>
      <c r="G136" s="513">
        <v>5.34</v>
      </c>
      <c r="H136" s="496" t="s">
        <v>35</v>
      </c>
      <c r="I136" s="1375"/>
      <c r="J136" s="224"/>
    </row>
    <row r="137" spans="1:10" x14ac:dyDescent="0.25">
      <c r="A137" s="206"/>
      <c r="B137" s="213" t="s">
        <v>529</v>
      </c>
      <c r="C137" s="543"/>
      <c r="D137" s="543"/>
      <c r="E137" s="543"/>
      <c r="F137" s="543"/>
      <c r="G137" s="513">
        <v>4.38</v>
      </c>
      <c r="H137" s="496" t="s">
        <v>35</v>
      </c>
      <c r="I137" s="1375"/>
      <c r="J137" s="224"/>
    </row>
    <row r="138" spans="1:10" x14ac:dyDescent="0.25">
      <c r="A138" s="206"/>
      <c r="B138" s="213" t="s">
        <v>530</v>
      </c>
      <c r="C138" s="543"/>
      <c r="D138" s="543"/>
      <c r="E138" s="543"/>
      <c r="F138" s="543"/>
      <c r="G138" s="513">
        <v>3.2</v>
      </c>
      <c r="H138" s="496" t="s">
        <v>35</v>
      </c>
      <c r="I138" s="1375"/>
      <c r="J138" s="224"/>
    </row>
    <row r="139" spans="1:10" x14ac:dyDescent="0.25">
      <c r="A139" s="206"/>
      <c r="B139" s="207"/>
      <c r="C139" s="543"/>
      <c r="D139" s="543"/>
      <c r="E139" s="543"/>
      <c r="F139" s="543"/>
      <c r="G139" s="197"/>
      <c r="H139" s="496"/>
      <c r="I139" s="363"/>
      <c r="J139" s="224"/>
    </row>
    <row r="140" spans="1:10" ht="36.75" customHeight="1" x14ac:dyDescent="0.25">
      <c r="A140" s="206" t="s">
        <v>232</v>
      </c>
      <c r="B140" s="207" t="s">
        <v>72</v>
      </c>
      <c r="C140" s="543"/>
      <c r="D140" s="543"/>
      <c r="E140" s="543"/>
      <c r="F140" s="543"/>
      <c r="G140" s="544">
        <f>ROUND(SUM(G141:G144),0)</f>
        <v>15</v>
      </c>
      <c r="H140" s="496" t="s">
        <v>35</v>
      </c>
      <c r="I140" s="618" t="str">
        <f>I119</f>
        <v>Ver plano Esquema de obras</v>
      </c>
      <c r="J140" s="224"/>
    </row>
    <row r="141" spans="1:10" ht="99.75" customHeight="1" x14ac:dyDescent="0.25">
      <c r="A141" s="206"/>
      <c r="B141" s="213" t="s">
        <v>233</v>
      </c>
      <c r="C141" s="543">
        <f>+(4.1+1.6)/2</f>
        <v>2.8499999999999996</v>
      </c>
      <c r="D141" s="543">
        <v>1.35</v>
      </c>
      <c r="E141" s="543">
        <v>0.04</v>
      </c>
      <c r="F141" s="543">
        <f>+$E$214</f>
        <v>30</v>
      </c>
      <c r="G141" s="197">
        <f>ROUND(C141*D141*E141*F141,2)</f>
        <v>4.62</v>
      </c>
      <c r="H141" s="496" t="s">
        <v>35</v>
      </c>
      <c r="I141" s="363"/>
      <c r="J141" s="224"/>
    </row>
    <row r="142" spans="1:10" ht="80.25" customHeight="1" x14ac:dyDescent="0.25">
      <c r="A142" s="206"/>
      <c r="B142" s="213" t="s">
        <v>234</v>
      </c>
      <c r="C142" s="543">
        <f>+$C$212</f>
        <v>5</v>
      </c>
      <c r="D142" s="543">
        <v>1.1000000000000001</v>
      </c>
      <c r="E142" s="543">
        <v>0.04</v>
      </c>
      <c r="F142" s="543">
        <f>+$E$214</f>
        <v>30</v>
      </c>
      <c r="G142" s="197">
        <f>ROUND(C142*D142*E142*F142,2)</f>
        <v>6.6</v>
      </c>
      <c r="H142" s="496" t="s">
        <v>35</v>
      </c>
      <c r="I142" s="363"/>
      <c r="J142" s="224"/>
    </row>
    <row r="143" spans="1:10" ht="102.75" customHeight="1" x14ac:dyDescent="0.25">
      <c r="A143" s="206"/>
      <c r="B143" s="213" t="s">
        <v>226</v>
      </c>
      <c r="C143" s="543">
        <v>1.5</v>
      </c>
      <c r="D143" s="543">
        <v>1.5</v>
      </c>
      <c r="E143" s="543">
        <v>0.04</v>
      </c>
      <c r="F143" s="543">
        <f>+$E$214</f>
        <v>30</v>
      </c>
      <c r="G143" s="197">
        <f>ROUND(C143*D143*E143*F143,2)</f>
        <v>2.7</v>
      </c>
      <c r="H143" s="496" t="s">
        <v>35</v>
      </c>
      <c r="I143" s="363"/>
      <c r="J143" s="224"/>
    </row>
    <row r="144" spans="1:10" ht="130.5" customHeight="1" x14ac:dyDescent="0.25">
      <c r="A144" s="206"/>
      <c r="B144" s="213" t="s">
        <v>325</v>
      </c>
      <c r="C144" s="543">
        <f>++C127</f>
        <v>50</v>
      </c>
      <c r="D144" s="543">
        <v>0.6</v>
      </c>
      <c r="E144" s="543">
        <v>0.04</v>
      </c>
      <c r="F144" s="543">
        <v>1</v>
      </c>
      <c r="G144" s="197">
        <f>ROUND(C144*D144*E144*F144,2)</f>
        <v>1.2</v>
      </c>
      <c r="H144" s="496" t="s">
        <v>35</v>
      </c>
      <c r="I144" s="363"/>
      <c r="J144" s="224"/>
    </row>
    <row r="145" spans="1:10" x14ac:dyDescent="0.25">
      <c r="A145" s="206"/>
      <c r="B145" s="213"/>
      <c r="C145" s="543" t="s">
        <v>347</v>
      </c>
      <c r="D145" s="543" t="s">
        <v>354</v>
      </c>
      <c r="E145" s="543" t="s">
        <v>346</v>
      </c>
      <c r="F145" s="543" t="s">
        <v>451</v>
      </c>
      <c r="G145" s="197"/>
      <c r="H145" s="496"/>
      <c r="I145" s="614"/>
      <c r="J145" s="224"/>
    </row>
    <row r="146" spans="1:10" ht="15.6" x14ac:dyDescent="0.25">
      <c r="A146" s="206" t="s">
        <v>514</v>
      </c>
      <c r="B146" s="596" t="s">
        <v>516</v>
      </c>
      <c r="C146" s="543"/>
      <c r="D146" s="543"/>
      <c r="E146" s="543"/>
      <c r="F146" s="543"/>
      <c r="G146" s="357">
        <f>ROUND(SUM(G147:G148),0)</f>
        <v>6</v>
      </c>
      <c r="H146" s="594" t="s">
        <v>35</v>
      </c>
      <c r="I146" s="501"/>
      <c r="J146" s="224"/>
    </row>
    <row r="147" spans="1:10" ht="30" x14ac:dyDescent="0.25">
      <c r="A147" s="206"/>
      <c r="B147" s="213" t="s">
        <v>511</v>
      </c>
      <c r="C147" s="543">
        <f>E224</f>
        <v>5.4</v>
      </c>
      <c r="D147" s="543">
        <f>E226+(0.25*2)</f>
        <v>2</v>
      </c>
      <c r="E147" s="543">
        <v>0.25</v>
      </c>
      <c r="F147" s="543">
        <f>D226</f>
        <v>1</v>
      </c>
      <c r="G147" s="513">
        <f>C147*D147*E147*F147</f>
        <v>2.7</v>
      </c>
      <c r="H147" s="496" t="s">
        <v>35</v>
      </c>
      <c r="I147" s="500" t="s">
        <v>531</v>
      </c>
      <c r="J147" s="224"/>
    </row>
    <row r="148" spans="1:10" ht="30" x14ac:dyDescent="0.25">
      <c r="A148" s="206"/>
      <c r="B148" s="213" t="s">
        <v>518</v>
      </c>
      <c r="C148" s="543">
        <f>E229</f>
        <v>5.4</v>
      </c>
      <c r="D148" s="543">
        <f>E231+(0.2*2)</f>
        <v>2.4</v>
      </c>
      <c r="E148" s="543">
        <v>0.25</v>
      </c>
      <c r="F148" s="543">
        <v>1</v>
      </c>
      <c r="G148" s="513">
        <f>C148*D148*E148*F148</f>
        <v>3.24</v>
      </c>
      <c r="H148" s="496" t="s">
        <v>35</v>
      </c>
      <c r="I148" s="500" t="s">
        <v>535</v>
      </c>
      <c r="J148" s="224"/>
    </row>
    <row r="149" spans="1:10" x14ac:dyDescent="0.25">
      <c r="A149" s="206"/>
      <c r="B149" s="213"/>
      <c r="C149" s="543"/>
      <c r="D149" s="543"/>
      <c r="E149" s="543"/>
      <c r="F149" s="543"/>
      <c r="G149" s="197"/>
      <c r="H149" s="496"/>
      <c r="I149" s="615"/>
      <c r="J149" s="224"/>
    </row>
    <row r="150" spans="1:10" ht="30" x14ac:dyDescent="0.25">
      <c r="A150" s="206" t="s">
        <v>515</v>
      </c>
      <c r="B150" s="596" t="s">
        <v>517</v>
      </c>
      <c r="C150" s="543"/>
      <c r="D150" s="543"/>
      <c r="E150" s="543"/>
      <c r="F150" s="543"/>
      <c r="G150" s="357">
        <f>ROUND(SUM(G152:G156),0)</f>
        <v>14</v>
      </c>
      <c r="H150" s="594" t="s">
        <v>35</v>
      </c>
      <c r="I150" s="501"/>
      <c r="J150" s="224"/>
    </row>
    <row r="151" spans="1:10" ht="15.6" x14ac:dyDescent="0.25">
      <c r="A151" s="206"/>
      <c r="B151" s="213" t="s">
        <v>534</v>
      </c>
      <c r="C151" s="543"/>
      <c r="D151" s="543"/>
      <c r="E151" s="543"/>
      <c r="F151" s="543"/>
      <c r="G151" s="357"/>
      <c r="H151" s="594"/>
      <c r="I151" s="583"/>
      <c r="J151" s="224"/>
    </row>
    <row r="152" spans="1:10" ht="17.100000000000001" customHeight="1" x14ac:dyDescent="0.25">
      <c r="A152" s="206"/>
      <c r="B152" s="213" t="s">
        <v>533</v>
      </c>
      <c r="C152" s="543">
        <f>E224</f>
        <v>5.4</v>
      </c>
      <c r="D152" s="543">
        <f>D147</f>
        <v>2</v>
      </c>
      <c r="E152" s="543">
        <v>0.25</v>
      </c>
      <c r="F152" s="543">
        <f>F147</f>
        <v>1</v>
      </c>
      <c r="G152" s="513">
        <f>C152*D152*E152*F152</f>
        <v>2.7</v>
      </c>
      <c r="H152" s="496" t="s">
        <v>35</v>
      </c>
      <c r="I152" s="1379" t="s">
        <v>531</v>
      </c>
      <c r="J152" s="224"/>
    </row>
    <row r="153" spans="1:10" x14ac:dyDescent="0.25">
      <c r="A153" s="206"/>
      <c r="B153" s="213" t="s">
        <v>532</v>
      </c>
      <c r="C153" s="543">
        <f>E224</f>
        <v>5.4</v>
      </c>
      <c r="D153" s="543">
        <f>E226</f>
        <v>1.5</v>
      </c>
      <c r="E153" s="543">
        <v>0.25</v>
      </c>
      <c r="F153" s="543">
        <v>2</v>
      </c>
      <c r="G153" s="513">
        <f>C153*D153*E153*F153</f>
        <v>4.0500000000000007</v>
      </c>
      <c r="H153" s="496" t="s">
        <v>35</v>
      </c>
      <c r="I153" s="1380"/>
      <c r="J153" s="224"/>
    </row>
    <row r="154" spans="1:10" ht="17.100000000000001" customHeight="1" x14ac:dyDescent="0.25">
      <c r="A154" s="206"/>
      <c r="B154" s="213" t="s">
        <v>557</v>
      </c>
      <c r="C154" s="543"/>
      <c r="D154" s="543"/>
      <c r="E154" s="543"/>
      <c r="F154" s="543"/>
      <c r="G154" s="513"/>
      <c r="H154" s="496"/>
      <c r="I154" s="616"/>
      <c r="J154" s="224"/>
    </row>
    <row r="155" spans="1:10" x14ac:dyDescent="0.25">
      <c r="A155" s="206"/>
      <c r="B155" s="213" t="s">
        <v>533</v>
      </c>
      <c r="C155" s="543">
        <f>C148</f>
        <v>5.4</v>
      </c>
      <c r="D155" s="543">
        <f>D148</f>
        <v>2.4</v>
      </c>
      <c r="E155" s="543">
        <v>0.25</v>
      </c>
      <c r="F155" s="543">
        <v>1</v>
      </c>
      <c r="G155" s="513">
        <f t="shared" ref="G155:G156" si="5">C155*D155*E155*F155</f>
        <v>3.24</v>
      </c>
      <c r="H155" s="496" t="s">
        <v>35</v>
      </c>
      <c r="I155" s="1379" t="s">
        <v>535</v>
      </c>
      <c r="J155" s="224"/>
    </row>
    <row r="156" spans="1:10" x14ac:dyDescent="0.25">
      <c r="A156" s="206"/>
      <c r="B156" s="213" t="s">
        <v>532</v>
      </c>
      <c r="C156" s="543">
        <f>C155</f>
        <v>5.4</v>
      </c>
      <c r="D156" s="543">
        <v>1.5</v>
      </c>
      <c r="E156" s="543">
        <v>0.25</v>
      </c>
      <c r="F156" s="543">
        <v>2</v>
      </c>
      <c r="G156" s="513">
        <f t="shared" si="5"/>
        <v>4.0500000000000007</v>
      </c>
      <c r="H156" s="496" t="s">
        <v>35</v>
      </c>
      <c r="I156" s="1380"/>
      <c r="J156" s="224"/>
    </row>
    <row r="157" spans="1:10" x14ac:dyDescent="0.25">
      <c r="A157" s="206"/>
      <c r="B157" s="213"/>
      <c r="C157" s="543" t="s">
        <v>347</v>
      </c>
      <c r="D157" s="543" t="s">
        <v>441</v>
      </c>
      <c r="E157" s="543"/>
      <c r="F157" s="543"/>
      <c r="G157" s="197"/>
      <c r="H157" s="496"/>
      <c r="I157" s="363"/>
      <c r="J157" s="224"/>
    </row>
    <row r="158" spans="1:10" ht="30" x14ac:dyDescent="0.25">
      <c r="A158" s="206" t="s">
        <v>235</v>
      </c>
      <c r="B158" s="207" t="s">
        <v>73</v>
      </c>
      <c r="C158" s="543">
        <f>+C210/1000</f>
        <v>5.0170000000000003</v>
      </c>
      <c r="D158" s="543">
        <v>3.5</v>
      </c>
      <c r="E158" s="543"/>
      <c r="F158" s="543"/>
      <c r="G158" s="357">
        <f>ROUND(C158*D158,0)</f>
        <v>18</v>
      </c>
      <c r="H158" s="496" t="s">
        <v>60</v>
      </c>
      <c r="I158" s="584" t="s">
        <v>442</v>
      </c>
      <c r="J158" s="224"/>
    </row>
    <row r="159" spans="1:10" ht="15.6" x14ac:dyDescent="0.25">
      <c r="A159" s="206"/>
      <c r="B159" s="207"/>
      <c r="C159" s="543"/>
      <c r="D159" s="543"/>
      <c r="E159" s="543"/>
      <c r="F159" s="543" t="s">
        <v>451</v>
      </c>
      <c r="G159" s="357"/>
      <c r="H159" s="496"/>
      <c r="I159" s="584"/>
      <c r="J159" s="224"/>
    </row>
    <row r="160" spans="1:10" ht="60" x14ac:dyDescent="0.25">
      <c r="A160" s="206" t="s">
        <v>236</v>
      </c>
      <c r="B160" s="207" t="s">
        <v>43</v>
      </c>
      <c r="C160" s="543"/>
      <c r="D160" s="543"/>
      <c r="E160" s="543"/>
      <c r="F160" s="543">
        <f>+E220</f>
        <v>32</v>
      </c>
      <c r="G160" s="357">
        <f>+F160</f>
        <v>32</v>
      </c>
      <c r="H160" s="496" t="s">
        <v>228</v>
      </c>
      <c r="I160" s="500" t="str">
        <f>I164</f>
        <v>Ver Informe hidrológico e hidráulico.</v>
      </c>
      <c r="J160" s="224"/>
    </row>
    <row r="161" spans="1:10" ht="15.6" x14ac:dyDescent="0.25">
      <c r="A161" s="206"/>
      <c r="B161" s="207"/>
      <c r="C161" s="543" t="s">
        <v>347</v>
      </c>
      <c r="D161" s="543" t="s">
        <v>354</v>
      </c>
      <c r="E161" s="543" t="s">
        <v>441</v>
      </c>
      <c r="F161" s="543"/>
      <c r="G161" s="357"/>
      <c r="H161" s="496"/>
      <c r="I161" s="500"/>
      <c r="J161" s="224"/>
    </row>
    <row r="162" spans="1:10" ht="30" x14ac:dyDescent="0.25">
      <c r="A162" s="206" t="s">
        <v>237</v>
      </c>
      <c r="B162" s="207" t="s">
        <v>74</v>
      </c>
      <c r="C162" s="543">
        <f>C105</f>
        <v>5386</v>
      </c>
      <c r="D162" s="543">
        <v>0.4</v>
      </c>
      <c r="E162" s="543">
        <v>1</v>
      </c>
      <c r="F162" s="214"/>
      <c r="G162" s="357">
        <f>ROUND(E162*D162*C162,0)</f>
        <v>2154</v>
      </c>
      <c r="H162" s="496" t="s">
        <v>35</v>
      </c>
      <c r="I162" s="501" t="s">
        <v>438</v>
      </c>
      <c r="J162" s="224"/>
    </row>
    <row r="163" spans="1:10" ht="15.6" x14ac:dyDescent="0.25">
      <c r="A163" s="206"/>
      <c r="B163" s="207"/>
      <c r="C163" s="543" t="s">
        <v>347</v>
      </c>
      <c r="D163" s="543" t="s">
        <v>354</v>
      </c>
      <c r="E163" s="543" t="s">
        <v>355</v>
      </c>
      <c r="F163" s="543" t="s">
        <v>440</v>
      </c>
      <c r="G163" s="357"/>
      <c r="H163" s="496"/>
      <c r="I163" s="363"/>
      <c r="J163" s="224"/>
    </row>
    <row r="164" spans="1:10" ht="30" x14ac:dyDescent="0.25">
      <c r="A164" s="206" t="s">
        <v>353</v>
      </c>
      <c r="B164" s="207" t="s">
        <v>352</v>
      </c>
      <c r="C164" s="198"/>
      <c r="D164" s="198"/>
      <c r="E164" s="340"/>
      <c r="F164" s="198"/>
      <c r="G164" s="357">
        <f>ROUND(SUM(G165:G178),0)</f>
        <v>1057</v>
      </c>
      <c r="H164" s="496" t="s">
        <v>35</v>
      </c>
      <c r="I164" s="1379" t="s">
        <v>439</v>
      </c>
      <c r="J164" s="224"/>
    </row>
    <row r="165" spans="1:10" x14ac:dyDescent="0.25">
      <c r="A165" s="206"/>
      <c r="B165" s="213" t="s">
        <v>502</v>
      </c>
      <c r="C165" s="198">
        <f>C117+C119+C120+C124+C125</f>
        <v>14.09</v>
      </c>
      <c r="D165" s="198">
        <f>D117+D119+D120+D124+D125</f>
        <v>3.625</v>
      </c>
      <c r="E165" s="340">
        <f>E119</f>
        <v>0.85000000000000009</v>
      </c>
      <c r="F165" s="198">
        <f>E218</f>
        <v>24</v>
      </c>
      <c r="G165" s="197">
        <f>ROUND(+F165*E165*D165*C165,0)</f>
        <v>1042</v>
      </c>
      <c r="H165" s="496"/>
      <c r="I165" s="1380"/>
      <c r="J165" s="224"/>
    </row>
    <row r="166" spans="1:10" ht="15.6" x14ac:dyDescent="0.25">
      <c r="A166" s="206"/>
      <c r="B166" s="213"/>
      <c r="C166" s="198" t="s">
        <v>347</v>
      </c>
      <c r="D166" s="198" t="s">
        <v>505</v>
      </c>
      <c r="E166" s="340" t="s">
        <v>355</v>
      </c>
      <c r="F166" s="198" t="s">
        <v>440</v>
      </c>
      <c r="G166" s="357"/>
      <c r="H166" s="496"/>
      <c r="I166" s="1380"/>
      <c r="J166" s="224"/>
    </row>
    <row r="167" spans="1:10" x14ac:dyDescent="0.25">
      <c r="A167" s="206"/>
      <c r="B167" s="332" t="s">
        <v>503</v>
      </c>
      <c r="C167" s="198">
        <f>C212</f>
        <v>5</v>
      </c>
      <c r="D167" s="592">
        <v>0.5</v>
      </c>
      <c r="E167" s="340">
        <v>0.25</v>
      </c>
      <c r="F167" s="198">
        <v>2</v>
      </c>
      <c r="G167" s="593">
        <f>C167*D167*E167*F167</f>
        <v>1.25</v>
      </c>
      <c r="H167" s="543" t="s">
        <v>35</v>
      </c>
      <c r="I167" s="1380"/>
      <c r="J167" s="224"/>
    </row>
    <row r="168" spans="1:10" x14ac:dyDescent="0.25">
      <c r="A168" s="206"/>
      <c r="B168" s="332" t="s">
        <v>504</v>
      </c>
      <c r="C168" s="198">
        <v>5</v>
      </c>
      <c r="D168" s="198">
        <v>1</v>
      </c>
      <c r="E168" s="340">
        <v>0.25</v>
      </c>
      <c r="F168" s="198">
        <v>2</v>
      </c>
      <c r="G168" s="593">
        <f>C168*D168*E168*F168</f>
        <v>2.5</v>
      </c>
      <c r="H168" s="543" t="s">
        <v>35</v>
      </c>
      <c r="I168" s="1380"/>
      <c r="J168" s="224"/>
    </row>
    <row r="169" spans="1:10" x14ac:dyDescent="0.25">
      <c r="A169" s="617"/>
      <c r="B169" s="332" t="s">
        <v>507</v>
      </c>
      <c r="C169" s="367">
        <v>5</v>
      </c>
      <c r="D169" s="367">
        <v>0.5</v>
      </c>
      <c r="E169" s="367">
        <v>0.25</v>
      </c>
      <c r="F169" s="367">
        <v>2</v>
      </c>
      <c r="G169" s="593">
        <f t="shared" ref="G169:G175" si="6">C169*D169*E169*F169</f>
        <v>1.25</v>
      </c>
      <c r="H169" s="543" t="s">
        <v>35</v>
      </c>
      <c r="I169" s="1380"/>
    </row>
    <row r="170" spans="1:10" x14ac:dyDescent="0.25">
      <c r="A170" s="215"/>
      <c r="B170" s="332" t="s">
        <v>508</v>
      </c>
      <c r="C170" s="367">
        <v>5</v>
      </c>
      <c r="D170" s="367">
        <v>1</v>
      </c>
      <c r="E170" s="367">
        <v>0.25</v>
      </c>
      <c r="F170" s="367">
        <v>2</v>
      </c>
      <c r="G170" s="593">
        <f t="shared" si="6"/>
        <v>2.5</v>
      </c>
      <c r="H170" s="543" t="s">
        <v>35</v>
      </c>
      <c r="I170" s="1380"/>
    </row>
    <row r="171" spans="1:10" ht="17.100000000000001" hidden="1" customHeight="1" x14ac:dyDescent="0.25">
      <c r="A171" s="206"/>
      <c r="B171" s="332" t="s">
        <v>509</v>
      </c>
      <c r="C171" s="198"/>
      <c r="D171" s="198"/>
      <c r="E171" s="340"/>
      <c r="F171" s="198"/>
      <c r="G171" s="593"/>
      <c r="H171" s="496"/>
      <c r="I171" s="1380"/>
      <c r="J171" s="224"/>
    </row>
    <row r="172" spans="1:10" ht="17.100000000000001" hidden="1" customHeight="1" x14ac:dyDescent="0.25">
      <c r="A172" s="206"/>
      <c r="B172" s="332" t="s">
        <v>510</v>
      </c>
      <c r="C172" s="198"/>
      <c r="D172" s="198"/>
      <c r="E172" s="340"/>
      <c r="F172" s="198"/>
      <c r="G172" s="593"/>
      <c r="H172" s="496"/>
      <c r="I172" s="1380"/>
      <c r="J172" s="224"/>
    </row>
    <row r="173" spans="1:10" x14ac:dyDescent="0.25">
      <c r="A173" s="206"/>
      <c r="B173" s="332" t="s">
        <v>512</v>
      </c>
      <c r="C173" s="198">
        <v>5</v>
      </c>
      <c r="D173" s="592">
        <v>0.5</v>
      </c>
      <c r="E173" s="340">
        <v>0.25</v>
      </c>
      <c r="F173" s="198">
        <v>2</v>
      </c>
      <c r="G173" s="593">
        <f t="shared" si="6"/>
        <v>1.25</v>
      </c>
      <c r="H173" s="496" t="s">
        <v>35</v>
      </c>
      <c r="I173" s="1380"/>
      <c r="J173" s="224"/>
    </row>
    <row r="174" spans="1:10" x14ac:dyDescent="0.25">
      <c r="A174" s="206"/>
      <c r="B174" s="332" t="s">
        <v>513</v>
      </c>
      <c r="C174" s="198">
        <v>5</v>
      </c>
      <c r="D174" s="198">
        <v>1</v>
      </c>
      <c r="E174" s="340">
        <v>0.25</v>
      </c>
      <c r="F174" s="198">
        <v>2</v>
      </c>
      <c r="G174" s="593">
        <f t="shared" si="6"/>
        <v>2.5</v>
      </c>
      <c r="H174" s="496" t="s">
        <v>35</v>
      </c>
      <c r="I174" s="1380"/>
      <c r="J174" s="224"/>
    </row>
    <row r="175" spans="1:10" x14ac:dyDescent="0.25">
      <c r="A175" s="206"/>
      <c r="B175" s="332" t="s">
        <v>519</v>
      </c>
      <c r="C175" s="198">
        <v>5</v>
      </c>
      <c r="D175" s="592">
        <v>0.5</v>
      </c>
      <c r="E175" s="340">
        <v>0.25</v>
      </c>
      <c r="F175" s="198">
        <v>2</v>
      </c>
      <c r="G175" s="593">
        <f t="shared" si="6"/>
        <v>1.25</v>
      </c>
      <c r="H175" s="496" t="s">
        <v>35</v>
      </c>
      <c r="I175" s="1380"/>
      <c r="J175" s="224"/>
    </row>
    <row r="176" spans="1:10" x14ac:dyDescent="0.25">
      <c r="A176" s="206"/>
      <c r="B176" s="332" t="s">
        <v>520</v>
      </c>
      <c r="C176" s="198">
        <v>5</v>
      </c>
      <c r="D176" s="198">
        <v>1</v>
      </c>
      <c r="E176" s="340">
        <v>0.25</v>
      </c>
      <c r="F176" s="198">
        <v>2</v>
      </c>
      <c r="G176" s="593">
        <f>C176*D176*E176*F176</f>
        <v>2.5</v>
      </c>
      <c r="H176" s="496" t="s">
        <v>35</v>
      </c>
      <c r="I176" s="1380"/>
      <c r="J176" s="224"/>
    </row>
    <row r="177" spans="1:10" ht="17.100000000000001" hidden="1" customHeight="1" x14ac:dyDescent="0.25">
      <c r="A177" s="206"/>
      <c r="B177" s="332" t="s">
        <v>523</v>
      </c>
      <c r="C177" s="198"/>
      <c r="D177" s="198"/>
      <c r="E177" s="340"/>
      <c r="F177" s="198"/>
      <c r="G177" s="593"/>
      <c r="H177" s="496"/>
      <c r="I177" s="1380"/>
      <c r="J177" s="224"/>
    </row>
    <row r="178" spans="1:10" ht="15.6" x14ac:dyDescent="0.25">
      <c r="A178" s="206"/>
      <c r="B178" s="207"/>
      <c r="C178" s="198"/>
      <c r="D178" s="198"/>
      <c r="E178" s="340"/>
      <c r="F178" s="198"/>
      <c r="G178" s="357"/>
      <c r="H178" s="496"/>
      <c r="I178" s="1380"/>
      <c r="J178" s="224"/>
    </row>
    <row r="179" spans="1:10" ht="15.6" x14ac:dyDescent="0.25">
      <c r="A179" s="206"/>
      <c r="B179" s="207"/>
      <c r="C179" s="198" t="str">
        <f>C163</f>
        <v>Long. (m)</v>
      </c>
      <c r="D179" s="198"/>
      <c r="E179" s="340"/>
      <c r="F179" s="198" t="str">
        <f>F163</f>
        <v>cantidad (UND)</v>
      </c>
      <c r="G179" s="357"/>
      <c r="H179" s="496"/>
      <c r="I179" s="578"/>
      <c r="J179" s="224"/>
    </row>
    <row r="180" spans="1:10" ht="30" x14ac:dyDescent="0.25">
      <c r="A180" s="206" t="s">
        <v>238</v>
      </c>
      <c r="B180" s="207" t="s">
        <v>44</v>
      </c>
      <c r="C180" s="543">
        <f>+$C$212+0.72+0.25</f>
        <v>5.97</v>
      </c>
      <c r="D180" s="543"/>
      <c r="E180" s="543"/>
      <c r="F180" s="543">
        <f>+$E$214</f>
        <v>30</v>
      </c>
      <c r="G180" s="357">
        <f>+ROUND(C180*F180,0)</f>
        <v>179</v>
      </c>
      <c r="H180" s="496" t="s">
        <v>189</v>
      </c>
      <c r="I180" s="500" t="str">
        <f>I164</f>
        <v>Ver Informe hidrológico e hidráulico.</v>
      </c>
      <c r="J180" s="224"/>
    </row>
    <row r="181" spans="1:10" ht="15.6" x14ac:dyDescent="0.25">
      <c r="A181" s="206"/>
      <c r="B181" s="207"/>
      <c r="C181" s="198" t="str">
        <f>C179</f>
        <v>Long. (m)</v>
      </c>
      <c r="D181" s="543"/>
      <c r="E181" s="543" t="s">
        <v>452</v>
      </c>
      <c r="F181" s="198" t="str">
        <f>F179</f>
        <v>cantidad (UND)</v>
      </c>
      <c r="G181" s="357"/>
      <c r="H181" s="496"/>
      <c r="I181" s="500"/>
      <c r="J181" s="224"/>
    </row>
    <row r="182" spans="1:10" ht="153" customHeight="1" x14ac:dyDescent="0.25">
      <c r="A182" s="206" t="s">
        <v>196</v>
      </c>
      <c r="B182" s="207" t="s">
        <v>197</v>
      </c>
      <c r="C182" s="543">
        <f>+$C$210*2</f>
        <v>10034</v>
      </c>
      <c r="D182" s="543"/>
      <c r="E182" s="543">
        <f>0.106</f>
        <v>0.106</v>
      </c>
      <c r="F182" s="543"/>
      <c r="G182" s="544">
        <f>ROUND(C182*E182,0)</f>
        <v>1064</v>
      </c>
      <c r="H182" s="496" t="s">
        <v>35</v>
      </c>
      <c r="I182" s="545" t="str">
        <f>I180</f>
        <v>Ver Informe hidrológico e hidráulico.</v>
      </c>
      <c r="J182" s="224"/>
    </row>
    <row r="183" spans="1:10" ht="15.6" x14ac:dyDescent="0.25">
      <c r="A183" s="204"/>
      <c r="B183" s="1388" t="s">
        <v>62</v>
      </c>
      <c r="C183" s="1388"/>
      <c r="D183" s="1388"/>
      <c r="E183" s="1388"/>
      <c r="F183" s="211"/>
      <c r="G183" s="485"/>
      <c r="H183" s="514"/>
      <c r="I183" s="515"/>
      <c r="J183" s="224"/>
    </row>
    <row r="184" spans="1:10" ht="15.6" x14ac:dyDescent="0.25">
      <c r="A184" s="342"/>
      <c r="B184" s="535"/>
      <c r="C184" s="410" t="str">
        <f>C181</f>
        <v>Long. (m)</v>
      </c>
      <c r="D184" s="535"/>
      <c r="E184" s="535"/>
      <c r="F184" s="533"/>
      <c r="G184" s="197"/>
      <c r="H184" s="496"/>
      <c r="I184" s="503"/>
      <c r="J184" s="224"/>
    </row>
    <row r="185" spans="1:10" ht="30" x14ac:dyDescent="0.25">
      <c r="A185" s="206" t="s">
        <v>348</v>
      </c>
      <c r="B185" s="207" t="s">
        <v>198</v>
      </c>
      <c r="C185" s="198">
        <f>5436-50</f>
        <v>5386</v>
      </c>
      <c r="D185" s="543"/>
      <c r="E185" s="543"/>
      <c r="F185" s="355"/>
      <c r="G185" s="357">
        <f>ROUND(C185,0)</f>
        <v>5386</v>
      </c>
      <c r="H185" s="496" t="s">
        <v>189</v>
      </c>
      <c r="I185" s="501" t="s">
        <v>438</v>
      </c>
      <c r="J185" s="224"/>
    </row>
    <row r="186" spans="1:10" ht="15.6" x14ac:dyDescent="0.25">
      <c r="A186" s="206"/>
      <c r="B186" s="207"/>
      <c r="C186" s="198" t="str">
        <f>C184</f>
        <v>Long. (m)</v>
      </c>
      <c r="D186" s="543"/>
      <c r="E186" s="543"/>
      <c r="F186" s="355" t="str">
        <f>F181</f>
        <v>cantidad (UND)</v>
      </c>
      <c r="G186" s="357"/>
      <c r="H186" s="496"/>
      <c r="I186" s="584"/>
      <c r="J186" s="224"/>
    </row>
    <row r="187" spans="1:10" ht="15.6" x14ac:dyDescent="0.25">
      <c r="A187" s="206">
        <v>8.15</v>
      </c>
      <c r="B187" s="207" t="s">
        <v>239</v>
      </c>
      <c r="C187" s="543">
        <f>+$C$210</f>
        <v>5017</v>
      </c>
      <c r="D187" s="327"/>
      <c r="E187" s="543"/>
      <c r="F187" s="543">
        <v>4</v>
      </c>
      <c r="G187" s="357">
        <f>+ROUND(C187*F187,0)</f>
        <v>20068</v>
      </c>
      <c r="H187" s="496" t="s">
        <v>189</v>
      </c>
      <c r="I187" s="579" t="s">
        <v>1638</v>
      </c>
      <c r="J187" s="224"/>
    </row>
    <row r="188" spans="1:10" ht="80.25" customHeight="1" x14ac:dyDescent="0.25">
      <c r="A188" s="206" t="s">
        <v>371</v>
      </c>
      <c r="B188" s="207" t="e">
        <f>+#REF!</f>
        <v>#REF!</v>
      </c>
      <c r="C188" s="543">
        <f>SUM(C190:C193)</f>
        <v>5017</v>
      </c>
      <c r="D188" s="327"/>
      <c r="E188" s="543"/>
      <c r="F188" s="543"/>
      <c r="G188" s="357">
        <f>ROUND(SUM(G190:G193),0)</f>
        <v>1605</v>
      </c>
      <c r="H188" s="496" t="s">
        <v>35</v>
      </c>
      <c r="I188" s="500" t="s">
        <v>387</v>
      </c>
      <c r="J188" s="224"/>
    </row>
    <row r="189" spans="1:10" ht="15.6" x14ac:dyDescent="0.25">
      <c r="A189" s="206"/>
      <c r="B189" s="207"/>
      <c r="C189" s="198" t="str">
        <f>C186</f>
        <v>Long. (m)</v>
      </c>
      <c r="D189" s="543" t="s">
        <v>345</v>
      </c>
      <c r="E189" s="543" t="s">
        <v>346</v>
      </c>
      <c r="F189" s="543"/>
      <c r="G189" s="357"/>
      <c r="H189" s="496"/>
      <c r="I189" s="577"/>
      <c r="J189" s="224"/>
    </row>
    <row r="190" spans="1:10" x14ac:dyDescent="0.25">
      <c r="A190" s="206"/>
      <c r="B190" s="207" t="str">
        <f>B38</f>
        <v>Tramo 1. Km 0+133 al Km 1+000</v>
      </c>
      <c r="C190" s="543">
        <f>1000-133</f>
        <v>867</v>
      </c>
      <c r="D190" s="543">
        <v>5</v>
      </c>
      <c r="E190" s="543">
        <v>0.06</v>
      </c>
      <c r="F190" s="356"/>
      <c r="G190" s="504">
        <f>C190*D190*E190</f>
        <v>260.09999999999997</v>
      </c>
      <c r="H190" s="496" t="s">
        <v>35</v>
      </c>
      <c r="I190" s="583" t="s">
        <v>397</v>
      </c>
      <c r="J190" s="224"/>
    </row>
    <row r="191" spans="1:10" x14ac:dyDescent="0.25">
      <c r="A191" s="206"/>
      <c r="B191" s="207" t="str">
        <f>B39</f>
        <v>Tramo 2. Km 1+000 al Km 3+000</v>
      </c>
      <c r="C191" s="543">
        <v>2000</v>
      </c>
      <c r="D191" s="543">
        <v>5</v>
      </c>
      <c r="E191" s="543">
        <v>7.0000000000000007E-2</v>
      </c>
      <c r="F191" s="356"/>
      <c r="G191" s="504">
        <f>C191*D191*E191</f>
        <v>700.00000000000011</v>
      </c>
      <c r="H191" s="496" t="s">
        <v>35</v>
      </c>
      <c r="I191" s="501" t="str">
        <f>I190</f>
        <v>Ver diseño de estructura de pavimento</v>
      </c>
      <c r="J191" s="224"/>
    </row>
    <row r="192" spans="1:10" x14ac:dyDescent="0.25">
      <c r="A192" s="498"/>
      <c r="B192" s="207" t="str">
        <f>B40</f>
        <v>Tramo 3. Km 3+000 al Km 5+000</v>
      </c>
      <c r="C192" s="543">
        <v>2000</v>
      </c>
      <c r="D192" s="543">
        <v>5</v>
      </c>
      <c r="E192" s="543">
        <v>0.06</v>
      </c>
      <c r="F192" s="356"/>
      <c r="G192" s="504">
        <f>C192*D192*E192</f>
        <v>600</v>
      </c>
      <c r="H192" s="496" t="s">
        <v>35</v>
      </c>
      <c r="I192" s="501" t="str">
        <f>I191</f>
        <v>Ver diseño de estructura de pavimento</v>
      </c>
      <c r="J192" s="224"/>
    </row>
    <row r="193" spans="1:10" x14ac:dyDescent="0.25">
      <c r="A193" s="206"/>
      <c r="B193" s="207" t="str">
        <f>B41</f>
        <v>Tramo 4. Km 5+000 al Km 6+300</v>
      </c>
      <c r="C193" s="543">
        <f>1300-C211</f>
        <v>150</v>
      </c>
      <c r="D193" s="543">
        <v>5</v>
      </c>
      <c r="E193" s="543">
        <f>E192</f>
        <v>0.06</v>
      </c>
      <c r="F193" s="356"/>
      <c r="G193" s="504">
        <f>C193*D193*E193</f>
        <v>45</v>
      </c>
      <c r="H193" s="496" t="s">
        <v>35</v>
      </c>
      <c r="I193" s="501" t="str">
        <f>I192</f>
        <v>Ver diseño de estructura de pavimento</v>
      </c>
      <c r="J193" s="224"/>
    </row>
    <row r="194" spans="1:10" x14ac:dyDescent="0.25">
      <c r="A194" s="206"/>
      <c r="B194" s="207"/>
      <c r="C194" s="543"/>
      <c r="D194" s="327"/>
      <c r="E194" s="543"/>
      <c r="F194" s="543"/>
      <c r="G194" s="197"/>
      <c r="H194" s="496"/>
      <c r="I194" s="363"/>
      <c r="J194" s="224"/>
    </row>
    <row r="195" spans="1:10" ht="15.6" x14ac:dyDescent="0.25">
      <c r="A195" s="204"/>
      <c r="B195" s="1388" t="s">
        <v>202</v>
      </c>
      <c r="C195" s="1388"/>
      <c r="D195" s="1388"/>
      <c r="E195" s="1388"/>
      <c r="F195" s="211"/>
      <c r="G195" s="485"/>
      <c r="H195" s="526"/>
      <c r="I195" s="527"/>
      <c r="J195" s="224"/>
    </row>
    <row r="196" spans="1:10" ht="15.6" x14ac:dyDescent="0.25">
      <c r="A196" s="342"/>
      <c r="B196" s="535"/>
      <c r="C196" s="535"/>
      <c r="D196" s="535"/>
      <c r="E196" s="535"/>
      <c r="F196" s="533" t="str">
        <f>F186</f>
        <v>cantidad (UND)</v>
      </c>
      <c r="G196" s="197"/>
      <c r="H196" s="496"/>
      <c r="I196" s="363"/>
      <c r="J196" s="224"/>
    </row>
    <row r="197" spans="1:10" ht="89.25" customHeight="1" thickBot="1" x14ac:dyDescent="0.3">
      <c r="A197" s="562" t="s">
        <v>243</v>
      </c>
      <c r="B197" s="563" t="s">
        <v>244</v>
      </c>
      <c r="C197" s="585"/>
      <c r="D197" s="585"/>
      <c r="E197" s="585"/>
      <c r="F197" s="564">
        <f>'Archivo señalización'!H77</f>
        <v>64</v>
      </c>
      <c r="G197" s="565">
        <f>+ROUND(F197,0)</f>
        <v>64</v>
      </c>
      <c r="H197" s="566" t="s">
        <v>228</v>
      </c>
      <c r="I197" s="567" t="s">
        <v>357</v>
      </c>
      <c r="J197" s="224"/>
    </row>
    <row r="198" spans="1:10" x14ac:dyDescent="0.25">
      <c r="A198" s="568"/>
      <c r="B198" s="569"/>
      <c r="C198" s="569"/>
      <c r="D198" s="569"/>
      <c r="E198" s="569"/>
      <c r="F198" s="569"/>
      <c r="G198" s="570"/>
      <c r="H198" s="569"/>
      <c r="I198" s="429"/>
      <c r="J198" s="224"/>
    </row>
    <row r="199" spans="1:10" x14ac:dyDescent="0.25">
      <c r="A199" s="1257" t="s">
        <v>26</v>
      </c>
      <c r="B199" s="1258"/>
      <c r="C199" s="94" t="s">
        <v>142</v>
      </c>
      <c r="D199" s="217"/>
      <c r="E199" s="218"/>
      <c r="G199" s="571"/>
      <c r="I199" s="216"/>
      <c r="J199" s="224"/>
    </row>
    <row r="200" spans="1:10" ht="13.5" customHeight="1" x14ac:dyDescent="0.25">
      <c r="A200" s="174"/>
      <c r="B200" s="572"/>
      <c r="C200" s="175"/>
      <c r="D200" s="217"/>
      <c r="E200" s="219"/>
      <c r="G200" s="571"/>
      <c r="I200" s="216"/>
    </row>
    <row r="201" spans="1:10" ht="73.5" customHeight="1" x14ac:dyDescent="0.25">
      <c r="A201" s="174"/>
      <c r="B201" s="572"/>
      <c r="C201" s="175"/>
      <c r="D201" s="217"/>
      <c r="E201" s="219"/>
      <c r="G201" s="571"/>
      <c r="I201" s="216"/>
    </row>
    <row r="202" spans="1:10" ht="13.5" customHeight="1" x14ac:dyDescent="0.25">
      <c r="A202" s="174"/>
      <c r="B202" s="572"/>
      <c r="C202" s="175"/>
      <c r="D202" s="217"/>
      <c r="E202" s="219"/>
      <c r="G202" s="571"/>
      <c r="I202" s="216"/>
    </row>
    <row r="203" spans="1:10" ht="13.5" customHeight="1" x14ac:dyDescent="0.25">
      <c r="A203" s="176"/>
      <c r="B203" s="572"/>
      <c r="C203" s="175"/>
      <c r="D203" s="217"/>
      <c r="E203" s="217"/>
      <c r="G203" s="571"/>
      <c r="I203" s="216"/>
    </row>
    <row r="204" spans="1:10" ht="13.5" customHeight="1" x14ac:dyDescent="0.25">
      <c r="A204" s="560" t="s">
        <v>470</v>
      </c>
      <c r="B204" s="572"/>
      <c r="C204" s="85" t="s">
        <v>174</v>
      </c>
      <c r="D204" s="217"/>
      <c r="E204" s="217"/>
      <c r="G204" s="571"/>
      <c r="I204" s="216"/>
    </row>
    <row r="205" spans="1:10" ht="13.5" customHeight="1" x14ac:dyDescent="0.25">
      <c r="A205" s="560" t="s">
        <v>162</v>
      </c>
      <c r="B205" s="572"/>
      <c r="C205" s="85" t="s">
        <v>1639</v>
      </c>
      <c r="D205" s="217"/>
      <c r="E205" s="217"/>
      <c r="G205" s="571"/>
      <c r="I205" s="216"/>
    </row>
    <row r="206" spans="1:10" ht="13.5" customHeight="1" x14ac:dyDescent="0.25">
      <c r="A206" s="215" t="s">
        <v>471</v>
      </c>
      <c r="C206" s="199" t="s">
        <v>1640</v>
      </c>
      <c r="G206" s="571"/>
      <c r="I206" s="216"/>
    </row>
    <row r="207" spans="1:10" ht="13.5" customHeight="1" x14ac:dyDescent="0.25">
      <c r="A207" s="215" t="s">
        <v>473</v>
      </c>
      <c r="G207" s="571"/>
      <c r="I207" s="216"/>
    </row>
    <row r="208" spans="1:10" ht="13.5" customHeight="1" thickBot="1" x14ac:dyDescent="0.3">
      <c r="A208" s="220"/>
      <c r="B208" s="221"/>
      <c r="C208" s="221"/>
      <c r="D208" s="221"/>
      <c r="E208" s="221"/>
      <c r="F208" s="221"/>
      <c r="G208" s="486"/>
      <c r="H208" s="221"/>
      <c r="I208" s="222"/>
    </row>
    <row r="210" spans="1:19" x14ac:dyDescent="0.25">
      <c r="A210" s="228"/>
      <c r="B210" s="227" t="s">
        <v>68</v>
      </c>
      <c r="C210" s="358">
        <f>6300-133-C211</f>
        <v>5017</v>
      </c>
      <c r="D210" s="224">
        <f>+C210/1000</f>
        <v>5.0170000000000003</v>
      </c>
      <c r="E210" s="224">
        <v>0.06</v>
      </c>
      <c r="F210" s="228" t="s">
        <v>240</v>
      </c>
      <c r="G210" s="345"/>
      <c r="H210" s="228"/>
      <c r="I210" s="228"/>
    </row>
    <row r="211" spans="1:19" x14ac:dyDescent="0.25">
      <c r="A211" s="228"/>
      <c r="B211" s="227"/>
      <c r="C211" s="224">
        <v>1150</v>
      </c>
      <c r="D211" s="1381">
        <f>6300-C211</f>
        <v>5150</v>
      </c>
      <c r="E211" s="224"/>
      <c r="F211" s="228"/>
      <c r="G211" s="345"/>
      <c r="H211" s="228"/>
      <c r="I211" s="228"/>
    </row>
    <row r="212" spans="1:19" s="228" customFormat="1" ht="18" customHeight="1" x14ac:dyDescent="0.25">
      <c r="B212" s="227" t="s">
        <v>67</v>
      </c>
      <c r="C212" s="224">
        <v>5</v>
      </c>
      <c r="D212" s="1381"/>
      <c r="E212" s="324">
        <v>1</v>
      </c>
      <c r="F212" s="217" t="s">
        <v>171</v>
      </c>
      <c r="G212" s="413"/>
      <c r="H212" s="217"/>
      <c r="I212" s="217"/>
      <c r="K212" s="224"/>
    </row>
    <row r="213" spans="1:19" s="228" customFormat="1" ht="18" customHeight="1" x14ac:dyDescent="0.25">
      <c r="C213" s="224"/>
      <c r="D213" s="1381"/>
      <c r="E213" s="224"/>
      <c r="F213" s="231"/>
      <c r="G213" s="487"/>
      <c r="H213" s="231"/>
      <c r="I213" s="231"/>
      <c r="K213" s="224"/>
    </row>
    <row r="214" spans="1:19" s="228" customFormat="1" ht="18" customHeight="1" x14ac:dyDescent="0.25">
      <c r="C214" s="224"/>
      <c r="D214" s="1381"/>
      <c r="E214" s="326">
        <f>E218+E217</f>
        <v>30</v>
      </c>
      <c r="F214" s="228" t="s">
        <v>169</v>
      </c>
      <c r="G214" s="345"/>
      <c r="J214" s="217"/>
      <c r="K214" s="224"/>
      <c r="L214" s="229"/>
      <c r="R214" s="345">
        <v>57984</v>
      </c>
      <c r="S214" s="228">
        <v>7</v>
      </c>
    </row>
    <row r="215" spans="1:19" s="228" customFormat="1" ht="18" customHeight="1" x14ac:dyDescent="0.25">
      <c r="C215" s="224"/>
      <c r="D215" s="1381"/>
      <c r="E215" s="224"/>
      <c r="G215" s="345"/>
      <c r="J215" s="231"/>
      <c r="K215" s="224"/>
      <c r="L215" s="230"/>
      <c r="R215" s="349">
        <f>S215*R214/S214</f>
        <v>49700.571428571428</v>
      </c>
      <c r="S215" s="228">
        <v>6</v>
      </c>
    </row>
    <row r="216" spans="1:19" s="228" customFormat="1" ht="18" customHeight="1" x14ac:dyDescent="0.25">
      <c r="C216" s="224"/>
      <c r="D216" s="1381"/>
      <c r="E216" s="224">
        <v>2</v>
      </c>
      <c r="F216" s="228" t="s">
        <v>170</v>
      </c>
      <c r="G216" s="345"/>
      <c r="K216" s="224"/>
      <c r="L216" s="229"/>
      <c r="R216" s="349">
        <f>R215/0.06</f>
        <v>828342.85714285716</v>
      </c>
    </row>
    <row r="217" spans="1:19" s="228" customFormat="1" ht="18" customHeight="1" x14ac:dyDescent="0.25">
      <c r="C217" s="224"/>
      <c r="D217" s="1381"/>
      <c r="E217" s="326">
        <f>4+2</f>
        <v>6</v>
      </c>
      <c r="F217" s="228" t="s">
        <v>506</v>
      </c>
      <c r="G217" s="345"/>
      <c r="K217" s="224"/>
    </row>
    <row r="218" spans="1:19" s="228" customFormat="1" ht="18" customHeight="1" x14ac:dyDescent="0.25">
      <c r="C218" s="224"/>
      <c r="D218" s="1381"/>
      <c r="E218" s="326">
        <v>24</v>
      </c>
      <c r="F218" s="228" t="s">
        <v>172</v>
      </c>
      <c r="G218" s="345"/>
      <c r="K218" s="224"/>
    </row>
    <row r="219" spans="1:19" s="228" customFormat="1" ht="18" customHeight="1" x14ac:dyDescent="0.25">
      <c r="C219" s="224"/>
      <c r="D219" s="1381"/>
      <c r="E219" s="224"/>
      <c r="G219" s="345"/>
      <c r="K219" s="224"/>
    </row>
    <row r="220" spans="1:19" s="228" customFormat="1" ht="18" customHeight="1" x14ac:dyDescent="0.25">
      <c r="C220" s="224"/>
      <c r="D220" s="1381"/>
      <c r="E220" s="326">
        <v>32</v>
      </c>
      <c r="F220" s="217" t="s">
        <v>173</v>
      </c>
      <c r="G220" s="487"/>
      <c r="H220" s="231"/>
      <c r="I220" s="231"/>
      <c r="K220" s="224"/>
      <c r="L220" s="230"/>
    </row>
    <row r="221" spans="1:19" s="228" customFormat="1" ht="18" customHeight="1" x14ac:dyDescent="0.25">
      <c r="E221" s="224">
        <v>1</v>
      </c>
      <c r="F221" s="1376" t="s">
        <v>539</v>
      </c>
      <c r="G221" s="1376"/>
      <c r="H221" s="231"/>
      <c r="I221" s="231"/>
      <c r="K221" s="224">
        <v>1</v>
      </c>
      <c r="M221" s="228">
        <v>2</v>
      </c>
      <c r="O221" s="228">
        <v>3</v>
      </c>
    </row>
    <row r="222" spans="1:19" s="228" customFormat="1" ht="18" customHeight="1" x14ac:dyDescent="0.25">
      <c r="A222" s="199"/>
      <c r="B222" s="199"/>
      <c r="C222" s="199"/>
      <c r="D222" s="199"/>
      <c r="E222" s="223"/>
      <c r="F222" s="199"/>
      <c r="G222" s="346"/>
      <c r="H222" s="199"/>
      <c r="I222" s="199"/>
      <c r="J222" s="231"/>
      <c r="K222" s="224"/>
      <c r="L222" s="345"/>
    </row>
    <row r="223" spans="1:19" s="228" customFormat="1" ht="18" customHeight="1" x14ac:dyDescent="0.25">
      <c r="A223" s="199"/>
      <c r="B223" s="199"/>
      <c r="C223" s="199"/>
      <c r="D223" s="199"/>
      <c r="E223" s="223"/>
      <c r="F223" s="199"/>
      <c r="G223" s="346"/>
      <c r="H223" s="199"/>
      <c r="I223" s="199"/>
      <c r="J223" s="231" t="s">
        <v>361</v>
      </c>
      <c r="K223" s="224">
        <f>0.2*5*C210</f>
        <v>5017</v>
      </c>
      <c r="L223" s="345" t="e">
        <f>#REF!*K223</f>
        <v>#REF!</v>
      </c>
      <c r="M223" s="346">
        <f>0.15*5*C210</f>
        <v>3762.75</v>
      </c>
      <c r="N223" s="346">
        <f>77586*M223</f>
        <v>291936721.5</v>
      </c>
      <c r="O223" s="346">
        <f>0.25*5*C210</f>
        <v>6271.25</v>
      </c>
      <c r="P223" s="346">
        <f>77586*O223</f>
        <v>486561202.5</v>
      </c>
    </row>
    <row r="224" spans="1:19" x14ac:dyDescent="0.25">
      <c r="E224" s="223">
        <f>+C212+0.2+0.2</f>
        <v>5.4</v>
      </c>
      <c r="F224" s="225" t="s">
        <v>241</v>
      </c>
      <c r="G224" s="488"/>
      <c r="J224" s="199" t="s">
        <v>362</v>
      </c>
      <c r="K224" s="223">
        <f>C210*0.2*1.3*5</f>
        <v>6522.1</v>
      </c>
      <c r="L224" s="346" t="e">
        <f>#REF!*K224</f>
        <v>#REF!</v>
      </c>
      <c r="M224" s="346">
        <f>0.125*5*C210</f>
        <v>3135.625</v>
      </c>
      <c r="N224" s="346">
        <f>73774*M224</f>
        <v>231327598.75</v>
      </c>
      <c r="O224" s="346"/>
      <c r="P224" s="346"/>
    </row>
    <row r="225" spans="4:18" x14ac:dyDescent="0.25">
      <c r="D225" s="199" t="s">
        <v>178</v>
      </c>
      <c r="E225" s="223"/>
      <c r="J225" s="199" t="s">
        <v>363</v>
      </c>
      <c r="K225" s="223">
        <f>K224*72.5</f>
        <v>472852.25</v>
      </c>
      <c r="L225" s="346" t="e">
        <f>#REF!*K225</f>
        <v>#REF!</v>
      </c>
      <c r="M225" s="346">
        <f>(M223+M224)*72.5</f>
        <v>500132.1875</v>
      </c>
      <c r="N225" s="346">
        <f>M225*1222</f>
        <v>611161533.125</v>
      </c>
      <c r="O225" s="346">
        <f>O223*72.5</f>
        <v>454665.625</v>
      </c>
      <c r="P225" s="346">
        <f>O225*1222</f>
        <v>555601393.75</v>
      </c>
    </row>
    <row r="226" spans="4:18" x14ac:dyDescent="0.25">
      <c r="D226" s="224">
        <v>1</v>
      </c>
      <c r="E226" s="223">
        <v>1.5</v>
      </c>
      <c r="F226" s="225" t="s">
        <v>242</v>
      </c>
      <c r="G226" s="488"/>
      <c r="L226" s="346" t="e">
        <f>SUM(L223:L225)</f>
        <v>#REF!</v>
      </c>
      <c r="M226" s="346"/>
      <c r="N226" s="346">
        <f>SUM(N223:N225)</f>
        <v>1134425853.375</v>
      </c>
      <c r="O226" s="346"/>
      <c r="P226" s="346">
        <f>SUM(P223:P225)</f>
        <v>1042162596.25</v>
      </c>
    </row>
    <row r="227" spans="4:18" x14ac:dyDescent="0.25">
      <c r="D227" s="224"/>
      <c r="E227" s="223"/>
    </row>
    <row r="228" spans="4:18" x14ac:dyDescent="0.25">
      <c r="D228" s="224"/>
      <c r="E228" s="223"/>
    </row>
    <row r="229" spans="4:18" ht="15.6" x14ac:dyDescent="0.3">
      <c r="D229" s="224"/>
      <c r="E229" s="223">
        <f>E224</f>
        <v>5.4</v>
      </c>
      <c r="F229" s="225" t="s">
        <v>241</v>
      </c>
      <c r="G229" s="488"/>
      <c r="J229" s="228"/>
      <c r="K229" s="347" t="s">
        <v>364</v>
      </c>
      <c r="L229" s="347" t="s">
        <v>366</v>
      </c>
      <c r="M229" s="347">
        <v>3</v>
      </c>
      <c r="N229" s="347" t="s">
        <v>368</v>
      </c>
      <c r="O229" s="347">
        <v>2</v>
      </c>
      <c r="P229" s="347" t="s">
        <v>369</v>
      </c>
      <c r="Q229" s="348">
        <v>4</v>
      </c>
    </row>
    <row r="230" spans="4:18" ht="15.6" x14ac:dyDescent="0.3">
      <c r="D230" s="224"/>
      <c r="E230" s="223"/>
      <c r="J230" s="228"/>
      <c r="K230" s="347">
        <v>1000</v>
      </c>
      <c r="L230" s="347"/>
      <c r="M230" s="347">
        <v>2000</v>
      </c>
      <c r="N230" s="347"/>
      <c r="O230" s="347">
        <v>2000</v>
      </c>
      <c r="P230" s="347"/>
      <c r="Q230" s="348">
        <v>1083</v>
      </c>
    </row>
    <row r="231" spans="4:18" x14ac:dyDescent="0.25">
      <c r="D231" s="224">
        <v>1</v>
      </c>
      <c r="E231" s="223">
        <v>2</v>
      </c>
      <c r="F231" s="225" t="s">
        <v>242</v>
      </c>
      <c r="G231" s="488"/>
      <c r="J231" s="231" t="s">
        <v>365</v>
      </c>
      <c r="K231" s="224">
        <f>5*K230</f>
        <v>5000</v>
      </c>
      <c r="L231" s="345">
        <f>50000*K231</f>
        <v>250000000</v>
      </c>
      <c r="M231" s="224">
        <f>M230*5</f>
        <v>10000</v>
      </c>
      <c r="N231" s="349">
        <f>R214*M231</f>
        <v>579840000</v>
      </c>
      <c r="O231" s="224">
        <f>O230*5</f>
        <v>10000</v>
      </c>
      <c r="P231" s="349">
        <f>61559*O231</f>
        <v>615590000</v>
      </c>
      <c r="Q231" s="199">
        <f>Q230*5</f>
        <v>5415</v>
      </c>
      <c r="R231" s="345">
        <f>50000*Q231</f>
        <v>270750000</v>
      </c>
    </row>
    <row r="232" spans="4:18" x14ac:dyDescent="0.25">
      <c r="D232" s="224"/>
      <c r="E232" s="223"/>
      <c r="J232" s="231" t="s">
        <v>361</v>
      </c>
      <c r="K232" s="224">
        <f>K230*0.2*5</f>
        <v>1000</v>
      </c>
      <c r="L232" s="345" t="e">
        <f>#REF!*CANTIDADES!K232</f>
        <v>#REF!</v>
      </c>
      <c r="M232" s="224">
        <f>M230*0.2*5</f>
        <v>2000</v>
      </c>
      <c r="N232" s="346">
        <f>79188*M232</f>
        <v>158376000</v>
      </c>
      <c r="O232" s="346">
        <f>0.18*5*O230</f>
        <v>1799.9999999999998</v>
      </c>
      <c r="P232" s="346">
        <f>79188*O232</f>
        <v>142538399.99999997</v>
      </c>
      <c r="Q232" s="199">
        <f>Q230*5*0.2</f>
        <v>1083</v>
      </c>
      <c r="R232" s="345">
        <f t="shared" ref="R232:R233" si="7">50000*Q232</f>
        <v>54150000</v>
      </c>
    </row>
    <row r="233" spans="4:18" x14ac:dyDescent="0.25">
      <c r="E233" s="223"/>
      <c r="F233" s="225" t="s">
        <v>241</v>
      </c>
      <c r="G233" s="488"/>
      <c r="J233" s="199" t="s">
        <v>362</v>
      </c>
      <c r="K233" s="223">
        <f>K230*0.2*5*1.3</f>
        <v>1300</v>
      </c>
      <c r="L233" s="346" t="e">
        <f>K233*#REF!</f>
        <v>#REF!</v>
      </c>
      <c r="M233" s="223">
        <f>M230*0.2*5*1.3</f>
        <v>2600</v>
      </c>
      <c r="N233" s="346" t="e">
        <f>M233*#REF!</f>
        <v>#REF!</v>
      </c>
      <c r="O233" s="346">
        <f>O230*0.18*5</f>
        <v>1800</v>
      </c>
      <c r="P233" s="346" t="e">
        <f>O233*#REF!</f>
        <v>#REF!</v>
      </c>
      <c r="Q233" s="199">
        <f>Q230*0.2*5*1.3</f>
        <v>1407.9</v>
      </c>
      <c r="R233" s="345">
        <f t="shared" si="7"/>
        <v>70395000</v>
      </c>
    </row>
    <row r="234" spans="4:18" x14ac:dyDescent="0.25">
      <c r="E234" s="223"/>
      <c r="J234" s="199" t="s">
        <v>363</v>
      </c>
      <c r="K234" s="223">
        <f>((0.06*K230*5)+K233)*72.5</f>
        <v>116000</v>
      </c>
      <c r="L234" s="346">
        <f>1222*K234</f>
        <v>141752000</v>
      </c>
      <c r="M234" s="346">
        <f>(M232+M233)*72.5</f>
        <v>333500</v>
      </c>
      <c r="N234" s="346">
        <f>M234*1222</f>
        <v>407537000</v>
      </c>
      <c r="O234" s="346">
        <f>O232*72.5</f>
        <v>130499.99999999999</v>
      </c>
      <c r="P234" s="346">
        <f>O234*1222</f>
        <v>159470999.99999997</v>
      </c>
      <c r="Q234" s="223">
        <f>((0.06*Q230*5)+Q233)*72.5</f>
        <v>125628.00000000001</v>
      </c>
      <c r="R234" s="345">
        <f>50000*1222</f>
        <v>61100000</v>
      </c>
    </row>
    <row r="235" spans="4:18" ht="15.6" x14ac:dyDescent="0.3">
      <c r="E235" s="223"/>
      <c r="F235" s="225" t="s">
        <v>242</v>
      </c>
      <c r="G235" s="488"/>
      <c r="L235" s="351" t="e">
        <f>SUM(L231:L234)</f>
        <v>#REF!</v>
      </c>
      <c r="M235" s="351"/>
      <c r="N235" s="351" t="e">
        <f>SUM(N231:N234)</f>
        <v>#REF!</v>
      </c>
      <c r="O235" s="351"/>
      <c r="P235" s="351" t="e">
        <f>SUM(P231:P234)</f>
        <v>#REF!</v>
      </c>
      <c r="Q235" s="352"/>
      <c r="R235" s="353">
        <f>SUM(R231:R234)</f>
        <v>456395000</v>
      </c>
    </row>
    <row r="236" spans="4:18" x14ac:dyDescent="0.25">
      <c r="R236" s="350"/>
    </row>
    <row r="237" spans="4:18" ht="15.6" x14ac:dyDescent="0.3">
      <c r="J237" s="199" t="s">
        <v>367</v>
      </c>
      <c r="L237" s="354" t="e">
        <f>L235+R235+N235+P235</f>
        <v>#REF!</v>
      </c>
    </row>
    <row r="244" spans="2:11" x14ac:dyDescent="0.25">
      <c r="B244" s="199" t="s">
        <v>501</v>
      </c>
    </row>
    <row r="248" spans="2:11" x14ac:dyDescent="0.25">
      <c r="B248" s="356"/>
      <c r="C248" s="356"/>
    </row>
    <row r="249" spans="2:11" x14ac:dyDescent="0.25">
      <c r="B249" s="356" t="s">
        <v>491</v>
      </c>
      <c r="C249" s="356">
        <v>0.06</v>
      </c>
      <c r="E249" s="346"/>
      <c r="G249" s="199"/>
      <c r="I249" s="223"/>
      <c r="K249" s="199"/>
    </row>
    <row r="250" spans="2:11" x14ac:dyDescent="0.25">
      <c r="B250" s="356" t="s">
        <v>392</v>
      </c>
      <c r="C250" s="356">
        <v>7.0000000000000007E-2</v>
      </c>
      <c r="E250" s="346"/>
      <c r="G250" s="199"/>
      <c r="I250" s="223"/>
      <c r="K250" s="199"/>
    </row>
    <row r="251" spans="2:11" x14ac:dyDescent="0.25">
      <c r="B251" s="356" t="s">
        <v>393</v>
      </c>
      <c r="C251" s="356">
        <v>0.06</v>
      </c>
      <c r="E251" s="346"/>
      <c r="G251" s="199"/>
      <c r="I251" s="223"/>
      <c r="K251" s="199"/>
    </row>
    <row r="252" spans="2:11" x14ac:dyDescent="0.25">
      <c r="B252" s="356" t="s">
        <v>394</v>
      </c>
      <c r="C252" s="356">
        <v>0.06</v>
      </c>
      <c r="E252" s="346"/>
      <c r="G252" s="199"/>
      <c r="I252" s="223"/>
      <c r="K252" s="199"/>
    </row>
  </sheetData>
  <mergeCells count="39">
    <mergeCell ref="A4:I4"/>
    <mergeCell ref="A5:I5"/>
    <mergeCell ref="A6:I6"/>
    <mergeCell ref="A7:I7"/>
    <mergeCell ref="B10:E10"/>
    <mergeCell ref="A8:B8"/>
    <mergeCell ref="D8:H8"/>
    <mergeCell ref="B79:E79"/>
    <mergeCell ref="I64:I65"/>
    <mergeCell ref="I27:I31"/>
    <mergeCell ref="I45:I46"/>
    <mergeCell ref="I81:I102"/>
    <mergeCell ref="B32:E32"/>
    <mergeCell ref="B42:E42"/>
    <mergeCell ref="I34:I35"/>
    <mergeCell ref="I37:I41"/>
    <mergeCell ref="D211:D220"/>
    <mergeCell ref="I152:I153"/>
    <mergeCell ref="I155:I156"/>
    <mergeCell ref="I106:I110"/>
    <mergeCell ref="H44:H46"/>
    <mergeCell ref="I113:I117"/>
    <mergeCell ref="B183:E183"/>
    <mergeCell ref="A199:B199"/>
    <mergeCell ref="G44:G46"/>
    <mergeCell ref="B195:E195"/>
    <mergeCell ref="D46:E46"/>
    <mergeCell ref="D44:E44"/>
    <mergeCell ref="A44:A46"/>
    <mergeCell ref="B44:B46"/>
    <mergeCell ref="D45:E45"/>
    <mergeCell ref="B47:E47"/>
    <mergeCell ref="I14:I21"/>
    <mergeCell ref="I73:I78"/>
    <mergeCell ref="F221:G221"/>
    <mergeCell ref="I129:I133"/>
    <mergeCell ref="I134:I138"/>
    <mergeCell ref="I23:I24"/>
    <mergeCell ref="I164:I178"/>
  </mergeCells>
  <phoneticPr fontId="22" type="noConversion"/>
  <printOptions horizontalCentered="1" verticalCentered="1"/>
  <pageMargins left="0" right="0" top="0" bottom="0" header="0.31496062992125984" footer="0.31496062992125984"/>
  <pageSetup scale="53" orientation="landscape" horizontalDpi="4294967295" verticalDpi="4294967295" r:id="rId1"/>
  <rowBreaks count="9" manualBreakCount="9">
    <brk id="31" max="8" man="1"/>
    <brk id="56" max="8" man="1"/>
    <brk id="78" max="8" man="1"/>
    <brk id="110" max="8" man="1"/>
    <brk id="128" max="8" man="1"/>
    <brk id="149" max="8" man="1"/>
    <brk id="181" max="8" man="1"/>
    <brk id="182" max="8" man="1"/>
    <brk id="208"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7"/>
  <dimension ref="B2:Z22"/>
  <sheetViews>
    <sheetView workbookViewId="0"/>
  </sheetViews>
  <sheetFormatPr baseColWidth="10" defaultColWidth="9.109375" defaultRowHeight="14.4" x14ac:dyDescent="0.3"/>
  <cols>
    <col min="1" max="1" width="9.109375" style="103"/>
    <col min="2" max="2" width="8.44140625" style="103" customWidth="1"/>
    <col min="3" max="3" width="31.44140625" style="103" customWidth="1"/>
    <col min="4" max="6" width="4.88671875" style="103" customWidth="1"/>
    <col min="7" max="7" width="4.109375" style="103" customWidth="1"/>
    <col min="8" max="8" width="5" style="103" customWidth="1"/>
    <col min="9" max="9" width="4.109375" style="103" customWidth="1"/>
    <col min="10" max="10" width="4.88671875" style="103" customWidth="1"/>
    <col min="11" max="11" width="4.44140625" style="103" customWidth="1"/>
    <col min="12" max="12" width="4.109375" style="103" customWidth="1"/>
    <col min="13" max="17" width="4.44140625" style="103" customWidth="1"/>
    <col min="18" max="18" width="4.88671875" style="103" customWidth="1"/>
    <col min="19" max="19" width="4.33203125" style="103" customWidth="1"/>
    <col min="20" max="20" width="5.6640625" style="103" customWidth="1"/>
    <col min="21" max="21" width="5.109375" style="103" customWidth="1"/>
    <col min="22" max="22" width="4.44140625" style="103" customWidth="1"/>
    <col min="23" max="23" width="3.88671875" style="103" customWidth="1"/>
    <col min="24" max="26" width="11.44140625" style="103" hidden="1" customWidth="1"/>
    <col min="27" max="251" width="11.44140625" style="103" customWidth="1"/>
    <col min="252" max="16384" width="9.109375" style="103"/>
  </cols>
  <sheetData>
    <row r="2" spans="2:23" ht="57" customHeight="1" x14ac:dyDescent="0.3">
      <c r="B2" s="1420"/>
      <c r="C2" s="1420"/>
      <c r="D2" s="1420"/>
      <c r="E2" s="1420"/>
      <c r="F2" s="1420"/>
      <c r="G2" s="1420"/>
      <c r="H2" s="1420"/>
      <c r="I2" s="1420"/>
      <c r="J2" s="1420"/>
      <c r="K2" s="1420"/>
      <c r="L2" s="1420"/>
      <c r="M2" s="1420"/>
      <c r="N2" s="1420"/>
      <c r="O2" s="1420"/>
      <c r="P2" s="1420"/>
      <c r="Q2" s="1420"/>
      <c r="R2" s="1420"/>
      <c r="S2" s="1420"/>
      <c r="T2" s="1420"/>
      <c r="U2" s="1420"/>
      <c r="V2" s="1420"/>
      <c r="W2" s="1420"/>
    </row>
    <row r="3" spans="2:23" ht="27.75" customHeight="1" x14ac:dyDescent="0.3">
      <c r="B3" s="1418" t="s">
        <v>45</v>
      </c>
      <c r="C3" s="1419"/>
      <c r="D3" s="1419"/>
      <c r="E3" s="1419"/>
      <c r="F3" s="1419"/>
      <c r="G3" s="1419"/>
      <c r="H3" s="1419"/>
      <c r="I3" s="1419"/>
      <c r="J3" s="1419"/>
      <c r="K3" s="1419"/>
      <c r="L3" s="1419"/>
      <c r="M3" s="1419"/>
      <c r="N3" s="1419"/>
      <c r="O3" s="1419"/>
      <c r="P3" s="1419"/>
      <c r="Q3" s="1419"/>
      <c r="R3" s="1419"/>
      <c r="S3" s="1419"/>
      <c r="T3" s="1419"/>
      <c r="U3" s="1419"/>
      <c r="V3" s="1419"/>
      <c r="W3" s="1419"/>
    </row>
    <row r="4" spans="2:23" ht="27.75" customHeight="1" x14ac:dyDescent="0.3">
      <c r="B4" s="1418" t="s">
        <v>147</v>
      </c>
      <c r="C4" s="1419"/>
      <c r="D4" s="1419"/>
      <c r="E4" s="1419"/>
      <c r="F4" s="1419"/>
      <c r="G4" s="1419"/>
      <c r="H4" s="1419"/>
      <c r="I4" s="1419"/>
      <c r="J4" s="1419"/>
      <c r="K4" s="1419"/>
      <c r="L4" s="1419"/>
      <c r="M4" s="1419"/>
      <c r="N4" s="1419"/>
      <c r="O4" s="1419"/>
      <c r="P4" s="1419"/>
      <c r="Q4" s="1419"/>
      <c r="R4" s="1419"/>
      <c r="S4" s="1419"/>
      <c r="T4" s="1419"/>
      <c r="U4" s="1419"/>
      <c r="V4" s="1419"/>
      <c r="W4" s="1419"/>
    </row>
    <row r="5" spans="2:23" ht="51" customHeight="1" x14ac:dyDescent="0.3">
      <c r="B5" s="1418" t="s">
        <v>156</v>
      </c>
      <c r="C5" s="1419"/>
      <c r="D5" s="1419"/>
      <c r="E5" s="1419"/>
      <c r="F5" s="1419"/>
      <c r="G5" s="1419"/>
      <c r="H5" s="1419"/>
      <c r="I5" s="1419"/>
      <c r="J5" s="1419"/>
      <c r="K5" s="1419"/>
      <c r="L5" s="1419"/>
      <c r="M5" s="1419"/>
      <c r="N5" s="1419"/>
      <c r="O5" s="1419"/>
      <c r="P5" s="1419"/>
      <c r="Q5" s="1419"/>
      <c r="R5" s="1419"/>
      <c r="S5" s="1419"/>
      <c r="T5" s="1419"/>
      <c r="U5" s="1419"/>
      <c r="V5" s="1419"/>
      <c r="W5" s="1419"/>
    </row>
    <row r="6" spans="2:23" ht="27.75" customHeight="1" x14ac:dyDescent="0.3">
      <c r="B6" s="1418" t="s">
        <v>148</v>
      </c>
      <c r="C6" s="1419"/>
      <c r="D6" s="1419"/>
      <c r="E6" s="1419"/>
      <c r="F6" s="1419"/>
      <c r="G6" s="1419"/>
      <c r="H6" s="1419"/>
      <c r="I6" s="1419"/>
      <c r="J6" s="1419"/>
      <c r="K6" s="1419"/>
      <c r="L6" s="1419"/>
      <c r="M6" s="1419"/>
      <c r="N6" s="1419"/>
      <c r="O6" s="1419"/>
      <c r="P6" s="1419"/>
      <c r="Q6" s="1419"/>
      <c r="R6" s="1419"/>
      <c r="S6" s="1419"/>
      <c r="T6" s="1419"/>
      <c r="U6" s="1419"/>
      <c r="V6" s="1419"/>
      <c r="W6" s="1419"/>
    </row>
    <row r="7" spans="2:23" ht="18.75" customHeight="1" x14ac:dyDescent="0.3">
      <c r="B7" s="1421" t="s">
        <v>149</v>
      </c>
      <c r="C7" s="1421"/>
      <c r="D7" s="1421"/>
      <c r="E7" s="1421"/>
      <c r="F7" s="1421"/>
      <c r="G7" s="1421"/>
      <c r="H7" s="1421"/>
      <c r="I7" s="1421"/>
      <c r="J7" s="1421"/>
      <c r="K7" s="1421"/>
      <c r="L7" s="1421"/>
      <c r="M7" s="1421"/>
      <c r="N7" s="1421"/>
      <c r="O7" s="1421"/>
      <c r="P7" s="1421"/>
      <c r="Q7" s="1421"/>
      <c r="R7" s="1421"/>
      <c r="S7" s="1421"/>
      <c r="T7" s="1421"/>
      <c r="U7" s="1421"/>
      <c r="V7" s="1421"/>
      <c r="W7" s="1421"/>
    </row>
    <row r="8" spans="2:23" ht="19.5" customHeight="1" x14ac:dyDescent="0.3">
      <c r="B8" s="104" t="s">
        <v>150</v>
      </c>
      <c r="C8" s="105" t="s">
        <v>151</v>
      </c>
      <c r="D8" s="106"/>
      <c r="E8" s="106"/>
      <c r="F8" s="106"/>
      <c r="G8" s="106"/>
      <c r="H8" s="106"/>
      <c r="I8" s="106"/>
      <c r="J8" s="106"/>
      <c r="K8" s="106"/>
      <c r="L8" s="106"/>
      <c r="M8" s="106"/>
      <c r="N8" s="106"/>
      <c r="O8" s="106"/>
      <c r="P8" s="106"/>
      <c r="Q8" s="106"/>
      <c r="R8" s="106"/>
      <c r="S8" s="106"/>
      <c r="T8" s="106"/>
    </row>
    <row r="9" spans="2:23" ht="13.5" customHeight="1" thickBot="1" x14ac:dyDescent="0.35">
      <c r="B9" s="104"/>
      <c r="C9" s="107"/>
      <c r="D9" s="106"/>
    </row>
    <row r="10" spans="2:23" ht="25.5" customHeight="1" thickBot="1" x14ac:dyDescent="0.35">
      <c r="B10" s="1422" t="s">
        <v>27</v>
      </c>
      <c r="C10" s="1424" t="s">
        <v>152</v>
      </c>
      <c r="D10" s="1426" t="s">
        <v>153</v>
      </c>
      <c r="E10" s="1427"/>
      <c r="F10" s="1427"/>
      <c r="G10" s="1427"/>
      <c r="H10" s="1427"/>
      <c r="I10" s="1427"/>
      <c r="J10" s="1427"/>
      <c r="K10" s="1427"/>
      <c r="L10" s="1427"/>
      <c r="M10" s="1427"/>
      <c r="N10" s="1427"/>
      <c r="O10" s="1427"/>
      <c r="P10" s="1427"/>
      <c r="Q10" s="1427"/>
      <c r="R10" s="1427"/>
      <c r="S10" s="1427"/>
      <c r="T10" s="1427"/>
      <c r="U10" s="1427"/>
      <c r="V10" s="1427"/>
      <c r="W10" s="1428"/>
    </row>
    <row r="11" spans="2:23" ht="25.5" customHeight="1" thickBot="1" x14ac:dyDescent="0.35">
      <c r="B11" s="1423"/>
      <c r="C11" s="1425"/>
      <c r="D11" s="108">
        <v>1</v>
      </c>
      <c r="E11" s="109">
        <v>2</v>
      </c>
      <c r="F11" s="109">
        <v>3</v>
      </c>
      <c r="G11" s="110">
        <v>4</v>
      </c>
      <c r="H11" s="111">
        <v>5</v>
      </c>
      <c r="I11" s="109">
        <v>6</v>
      </c>
      <c r="J11" s="109">
        <v>7</v>
      </c>
      <c r="K11" s="110">
        <v>8</v>
      </c>
      <c r="L11" s="109">
        <v>9</v>
      </c>
      <c r="M11" s="109">
        <v>10</v>
      </c>
      <c r="N11" s="109">
        <v>11</v>
      </c>
      <c r="O11" s="110">
        <v>12</v>
      </c>
      <c r="P11" s="109">
        <v>13</v>
      </c>
      <c r="Q11" s="109">
        <v>14</v>
      </c>
      <c r="R11" s="109">
        <v>15</v>
      </c>
      <c r="S11" s="110">
        <v>16</v>
      </c>
      <c r="T11" s="109">
        <v>17</v>
      </c>
      <c r="U11" s="109">
        <v>18</v>
      </c>
      <c r="V11" s="109">
        <v>19</v>
      </c>
      <c r="W11" s="110">
        <v>20</v>
      </c>
    </row>
    <row r="12" spans="2:23" ht="31.5" customHeight="1" x14ac:dyDescent="0.3">
      <c r="B12" s="112">
        <v>1</v>
      </c>
      <c r="C12" s="113" t="s">
        <v>1742</v>
      </c>
      <c r="D12" s="114"/>
      <c r="E12" s="115"/>
      <c r="F12" s="115"/>
      <c r="G12" s="116"/>
      <c r="H12" s="117"/>
      <c r="I12" s="118"/>
      <c r="J12" s="118"/>
      <c r="K12" s="119"/>
      <c r="L12" s="117"/>
      <c r="M12" s="118"/>
      <c r="N12" s="118"/>
      <c r="O12" s="119"/>
      <c r="P12" s="120"/>
      <c r="Q12" s="121"/>
      <c r="R12" s="122"/>
      <c r="S12" s="122"/>
      <c r="T12" s="123"/>
      <c r="U12" s="118"/>
      <c r="V12" s="118"/>
      <c r="W12" s="124"/>
    </row>
    <row r="13" spans="2:23" ht="27" customHeight="1" x14ac:dyDescent="0.3">
      <c r="B13" s="125">
        <v>2</v>
      </c>
      <c r="C13" s="126" t="s">
        <v>1743</v>
      </c>
      <c r="D13" s="127"/>
      <c r="E13" s="128"/>
      <c r="F13" s="128"/>
      <c r="G13" s="129"/>
      <c r="H13" s="130"/>
      <c r="I13" s="128"/>
      <c r="J13" s="132"/>
      <c r="K13" s="133"/>
      <c r="L13" s="131"/>
      <c r="M13" s="132"/>
      <c r="N13" s="132"/>
      <c r="O13" s="133"/>
      <c r="P13" s="132"/>
      <c r="Q13" s="132"/>
      <c r="R13" s="132"/>
      <c r="S13" s="133"/>
      <c r="T13" s="132"/>
      <c r="U13" s="132"/>
      <c r="V13" s="132"/>
      <c r="W13" s="133"/>
    </row>
    <row r="14" spans="2:23" ht="40.5" customHeight="1" thickBot="1" x14ac:dyDescent="0.35">
      <c r="B14" s="140">
        <v>3</v>
      </c>
      <c r="C14" s="141" t="s">
        <v>1744</v>
      </c>
      <c r="D14" s="142"/>
      <c r="E14" s="143"/>
      <c r="F14" s="143"/>
      <c r="G14" s="144"/>
      <c r="H14" s="145"/>
      <c r="I14" s="146"/>
      <c r="J14" s="146"/>
      <c r="K14" s="146"/>
      <c r="L14" s="145"/>
      <c r="M14" s="146"/>
      <c r="N14" s="146"/>
      <c r="O14" s="147"/>
      <c r="P14" s="146"/>
      <c r="Q14" s="146"/>
      <c r="R14" s="146"/>
      <c r="S14" s="147"/>
      <c r="T14" s="146"/>
      <c r="U14" s="146"/>
      <c r="V14" s="146"/>
      <c r="W14" s="147"/>
    </row>
    <row r="15" spans="2:23" x14ac:dyDescent="0.3">
      <c r="B15" s="151"/>
      <c r="C15" s="152"/>
      <c r="D15" s="152"/>
      <c r="E15" s="153"/>
      <c r="F15" s="153"/>
      <c r="G15" s="153"/>
      <c r="H15" s="153"/>
      <c r="I15" s="153"/>
      <c r="J15" s="153"/>
      <c r="K15" s="153"/>
      <c r="L15" s="153"/>
      <c r="M15" s="153"/>
      <c r="N15" s="153"/>
      <c r="O15" s="153"/>
      <c r="P15" s="153"/>
      <c r="Q15" s="153"/>
      <c r="R15" s="153"/>
      <c r="S15" s="153"/>
      <c r="T15" s="153"/>
      <c r="U15" s="153"/>
      <c r="V15" s="153"/>
      <c r="W15" s="154"/>
    </row>
    <row r="16" spans="2:23" x14ac:dyDescent="0.3">
      <c r="B16" s="155"/>
      <c r="C16" s="106" t="s">
        <v>154</v>
      </c>
      <c r="D16" s="106"/>
      <c r="W16" s="156"/>
    </row>
    <row r="17" spans="2:23" x14ac:dyDescent="0.3">
      <c r="B17" s="157"/>
      <c r="D17" s="148" t="s">
        <v>66</v>
      </c>
      <c r="P17" s="149" t="s">
        <v>66</v>
      </c>
      <c r="Q17" s="149"/>
      <c r="W17" s="156"/>
    </row>
    <row r="18" spans="2:23" x14ac:dyDescent="0.3">
      <c r="B18" s="157"/>
      <c r="D18" s="148"/>
      <c r="P18" s="149"/>
      <c r="Q18" s="149"/>
      <c r="W18" s="156"/>
    </row>
    <row r="19" spans="2:23" x14ac:dyDescent="0.3">
      <c r="B19" s="157"/>
      <c r="C19" s="150" t="s">
        <v>141</v>
      </c>
      <c r="D19" s="149" t="s">
        <v>66</v>
      </c>
      <c r="W19" s="156"/>
    </row>
    <row r="20" spans="2:23" x14ac:dyDescent="0.3">
      <c r="B20" s="157"/>
      <c r="C20" s="103" t="s">
        <v>155</v>
      </c>
      <c r="W20" s="156"/>
    </row>
    <row r="21" spans="2:23" x14ac:dyDescent="0.3">
      <c r="B21" s="157"/>
      <c r="C21" s="1417" t="s">
        <v>158</v>
      </c>
      <c r="D21" s="1417"/>
      <c r="E21" s="1417"/>
      <c r="W21" s="156"/>
    </row>
    <row r="22" spans="2:23" ht="15" thickBot="1" x14ac:dyDescent="0.35">
      <c r="B22" s="158"/>
      <c r="C22" s="161"/>
      <c r="D22" s="159"/>
      <c r="E22" s="159"/>
      <c r="F22" s="159"/>
      <c r="G22" s="159"/>
      <c r="H22" s="159"/>
      <c r="I22" s="159"/>
      <c r="J22" s="159"/>
      <c r="K22" s="159"/>
      <c r="L22" s="159"/>
      <c r="M22" s="159"/>
      <c r="N22" s="159"/>
      <c r="O22" s="159"/>
      <c r="P22" s="159"/>
      <c r="Q22" s="159"/>
      <c r="R22" s="159"/>
      <c r="S22" s="159"/>
      <c r="T22" s="159"/>
      <c r="U22" s="159"/>
      <c r="V22" s="159"/>
      <c r="W22" s="160"/>
    </row>
  </sheetData>
  <mergeCells count="10">
    <mergeCell ref="C21:E21"/>
    <mergeCell ref="B6:W6"/>
    <mergeCell ref="B2:W2"/>
    <mergeCell ref="B5:W5"/>
    <mergeCell ref="B7:W7"/>
    <mergeCell ref="B10:B11"/>
    <mergeCell ref="C10:C11"/>
    <mergeCell ref="D10:W10"/>
    <mergeCell ref="B3:W3"/>
    <mergeCell ref="B4:W4"/>
  </mergeCells>
  <pageMargins left="0.7" right="0.7" top="0.75" bottom="0.75" header="0.3" footer="0.3"/>
  <pageSetup scale="58"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33"/>
    <pageSetUpPr fitToPage="1"/>
  </sheetPr>
  <dimension ref="B1:L182"/>
  <sheetViews>
    <sheetView zoomScale="80" zoomScaleNormal="80" workbookViewId="0">
      <selection activeCell="N162" sqref="N162"/>
    </sheetView>
  </sheetViews>
  <sheetFormatPr baseColWidth="10" defaultColWidth="11.44140625" defaultRowHeight="15.6" x14ac:dyDescent="0.3"/>
  <cols>
    <col min="1" max="1" width="3.44140625" style="680" customWidth="1"/>
    <col min="2" max="2" width="1.6640625" style="680" customWidth="1"/>
    <col min="3" max="3" width="7.33203125" style="680" customWidth="1"/>
    <col min="4" max="4" width="9.109375" style="680" customWidth="1"/>
    <col min="5" max="5" width="9.109375" style="911" customWidth="1"/>
    <col min="6" max="6" width="12" style="680" customWidth="1"/>
    <col min="7" max="7" width="49.44140625" style="680" customWidth="1"/>
    <col min="8" max="8" width="8" style="681" customWidth="1"/>
    <col min="9" max="9" width="11.44140625" style="912" customWidth="1"/>
    <col min="10" max="10" width="14.6640625" style="913" customWidth="1"/>
    <col min="11" max="11" width="20" style="913" customWidth="1"/>
    <col min="12" max="12" width="1.6640625" style="680" customWidth="1"/>
    <col min="13" max="13" width="2.6640625" style="680" customWidth="1"/>
    <col min="14" max="16384" width="11.44140625" style="680"/>
  </cols>
  <sheetData>
    <row r="1" spans="2:12" ht="9" customHeight="1" thickBot="1" x14ac:dyDescent="0.35"/>
    <row r="2" spans="2:12" ht="16.2" thickTop="1" x14ac:dyDescent="0.3">
      <c r="B2" s="683"/>
      <c r="C2" s="1187"/>
      <c r="D2" s="1187"/>
      <c r="E2" s="1187"/>
      <c r="F2" s="1187"/>
      <c r="G2" s="1187"/>
      <c r="H2" s="1187"/>
      <c r="I2" s="1187"/>
      <c r="J2" s="1187"/>
      <c r="K2" s="1187"/>
      <c r="L2" s="686"/>
    </row>
    <row r="3" spans="2:12" x14ac:dyDescent="0.3">
      <c r="B3" s="687"/>
      <c r="C3" s="914" t="s">
        <v>2600</v>
      </c>
      <c r="D3" s="915" t="s">
        <v>2601</v>
      </c>
      <c r="E3" s="914" t="s">
        <v>2602</v>
      </c>
      <c r="F3" s="916">
        <v>2</v>
      </c>
      <c r="G3" s="917"/>
      <c r="H3" s="917"/>
      <c r="I3" s="917"/>
      <c r="J3" s="917"/>
      <c r="K3" s="917"/>
      <c r="L3" s="688"/>
    </row>
    <row r="4" spans="2:12" x14ac:dyDescent="0.3">
      <c r="B4" s="687"/>
      <c r="C4" s="1188" t="s">
        <v>1641</v>
      </c>
      <c r="D4" s="1188"/>
      <c r="E4" s="1188"/>
      <c r="F4" s="1188"/>
      <c r="G4" s="1188"/>
      <c r="H4" s="1188"/>
      <c r="I4" s="1188"/>
      <c r="J4" s="1188"/>
      <c r="K4" s="1188"/>
      <c r="L4" s="688"/>
    </row>
    <row r="5" spans="2:12" x14ac:dyDescent="0.3">
      <c r="B5" s="687"/>
      <c r="C5" s="1189" t="s">
        <v>1642</v>
      </c>
      <c r="D5" s="1189"/>
      <c r="E5" s="1189"/>
      <c r="F5" s="1189"/>
      <c r="G5" s="1189"/>
      <c r="H5" s="1189"/>
      <c r="I5" s="1189"/>
      <c r="J5" s="1189"/>
      <c r="K5" s="1189"/>
      <c r="L5" s="688"/>
    </row>
    <row r="6" spans="2:12" x14ac:dyDescent="0.3">
      <c r="B6" s="687"/>
      <c r="C6" s="1189" t="s">
        <v>2603</v>
      </c>
      <c r="D6" s="1189"/>
      <c r="E6" s="1189"/>
      <c r="F6" s="1189"/>
      <c r="G6" s="1189"/>
      <c r="H6" s="1189"/>
      <c r="I6" s="1189"/>
      <c r="J6" s="1189"/>
      <c r="K6" s="1189"/>
      <c r="L6" s="688"/>
    </row>
    <row r="7" spans="2:12" x14ac:dyDescent="0.3">
      <c r="B7" s="687"/>
      <c r="C7" s="1189" t="s">
        <v>2604</v>
      </c>
      <c r="D7" s="1189"/>
      <c r="E7" s="1189"/>
      <c r="F7" s="1189"/>
      <c r="G7" s="1189"/>
      <c r="H7" s="1189"/>
      <c r="I7" s="1189"/>
      <c r="J7" s="1189"/>
      <c r="K7" s="1189"/>
      <c r="L7" s="688"/>
    </row>
    <row r="8" spans="2:12" s="689" customFormat="1" x14ac:dyDescent="0.3">
      <c r="B8" s="690"/>
      <c r="C8" s="1185" t="s">
        <v>2605</v>
      </c>
      <c r="D8" s="1185"/>
      <c r="E8" s="1185"/>
      <c r="F8" s="1185"/>
      <c r="G8" s="1185"/>
      <c r="H8" s="1185"/>
      <c r="I8" s="1185"/>
      <c r="J8" s="1185"/>
      <c r="K8" s="1185"/>
      <c r="L8" s="691"/>
    </row>
    <row r="9" spans="2:12" ht="16.2" thickBot="1" x14ac:dyDescent="0.35">
      <c r="B9" s="687"/>
      <c r="C9" s="1186"/>
      <c r="D9" s="1186"/>
      <c r="E9" s="1186"/>
      <c r="F9" s="1186"/>
      <c r="G9" s="1186"/>
      <c r="H9" s="1186"/>
      <c r="I9" s="1186"/>
      <c r="J9" s="1186"/>
      <c r="K9" s="1186"/>
      <c r="L9" s="688"/>
    </row>
    <row r="10" spans="2:12" ht="16.2" thickBot="1" x14ac:dyDescent="0.35">
      <c r="B10" s="687"/>
      <c r="C10" s="1190"/>
      <c r="D10" s="1191"/>
      <c r="E10" s="1191"/>
      <c r="F10" s="1191"/>
      <c r="G10" s="1191"/>
      <c r="H10" s="1191"/>
      <c r="I10" s="1191"/>
      <c r="J10" s="1191"/>
      <c r="K10" s="1192"/>
      <c r="L10" s="688"/>
    </row>
    <row r="11" spans="2:12" x14ac:dyDescent="0.3">
      <c r="B11" s="687"/>
      <c r="C11" s="1193" t="s">
        <v>1644</v>
      </c>
      <c r="D11" s="1195" t="s">
        <v>2606</v>
      </c>
      <c r="E11" s="1197" t="s">
        <v>1646</v>
      </c>
      <c r="F11" s="1197"/>
      <c r="G11" s="1193" t="s">
        <v>152</v>
      </c>
      <c r="H11" s="1195" t="s">
        <v>46</v>
      </c>
      <c r="I11" s="1198" t="s">
        <v>178</v>
      </c>
      <c r="J11" s="1200" t="s">
        <v>2607</v>
      </c>
      <c r="K11" s="1202" t="s">
        <v>1647</v>
      </c>
      <c r="L11" s="688"/>
    </row>
    <row r="12" spans="2:12" ht="40.5" customHeight="1" thickBot="1" x14ac:dyDescent="0.35">
      <c r="B12" s="687"/>
      <c r="C12" s="1194"/>
      <c r="D12" s="1196"/>
      <c r="E12" s="918" t="s">
        <v>1648</v>
      </c>
      <c r="F12" s="918" t="s">
        <v>1649</v>
      </c>
      <c r="G12" s="1194"/>
      <c r="H12" s="1196"/>
      <c r="I12" s="1199"/>
      <c r="J12" s="1201"/>
      <c r="K12" s="1203"/>
      <c r="L12" s="688"/>
    </row>
    <row r="13" spans="2:12" ht="16.2" thickBot="1" x14ac:dyDescent="0.35">
      <c r="B13" s="687"/>
      <c r="C13" s="919"/>
      <c r="D13" s="920"/>
      <c r="E13" s="921"/>
      <c r="F13" s="920"/>
      <c r="G13" s="920" t="s">
        <v>2663</v>
      </c>
      <c r="H13" s="922"/>
      <c r="I13" s="923"/>
      <c r="J13" s="924"/>
      <c r="K13" s="925"/>
      <c r="L13" s="688"/>
    </row>
    <row r="14" spans="2:12" ht="31.2" x14ac:dyDescent="0.3">
      <c r="B14" s="687"/>
      <c r="C14" s="926" t="s">
        <v>1919</v>
      </c>
      <c r="D14" s="927" t="s">
        <v>1791</v>
      </c>
      <c r="E14" s="928"/>
      <c r="F14" s="929"/>
      <c r="G14" s="930" t="s">
        <v>1913</v>
      </c>
      <c r="H14" s="931" t="s">
        <v>37</v>
      </c>
      <c r="I14" s="932">
        <v>7</v>
      </c>
      <c r="J14" s="933">
        <v>843965</v>
      </c>
      <c r="K14" s="934">
        <f>ROUNDUP(J14*I14,0)</f>
        <v>5907755</v>
      </c>
      <c r="L14" s="688"/>
    </row>
    <row r="15" spans="2:12" ht="16.2" thickBot="1" x14ac:dyDescent="0.35">
      <c r="B15" s="687"/>
      <c r="C15" s="837" t="s">
        <v>1650</v>
      </c>
      <c r="D15" s="935"/>
      <c r="E15" s="936"/>
      <c r="F15" s="937"/>
      <c r="G15" s="938" t="s">
        <v>2608</v>
      </c>
      <c r="H15" s="939"/>
      <c r="I15" s="940"/>
      <c r="J15" s="941"/>
      <c r="K15" s="942">
        <f>SUM(K14:K14)</f>
        <v>5907755</v>
      </c>
      <c r="L15" s="688"/>
    </row>
    <row r="16" spans="2:12" ht="16.2" thickBot="1" x14ac:dyDescent="0.35">
      <c r="B16" s="687"/>
      <c r="C16" s="919"/>
      <c r="D16" s="920"/>
      <c r="E16" s="921"/>
      <c r="F16" s="920"/>
      <c r="G16" s="920" t="s">
        <v>2609</v>
      </c>
      <c r="H16" s="922"/>
      <c r="I16" s="943"/>
      <c r="J16" s="924"/>
      <c r="K16" s="925"/>
      <c r="L16" s="688"/>
    </row>
    <row r="17" spans="2:12" ht="46.8" x14ac:dyDescent="0.3">
      <c r="B17" s="687"/>
      <c r="C17" s="926">
        <v>2</v>
      </c>
      <c r="D17" s="927" t="s">
        <v>265</v>
      </c>
      <c r="E17" s="944"/>
      <c r="F17" s="927"/>
      <c r="G17" s="930" t="s">
        <v>1926</v>
      </c>
      <c r="H17" s="931" t="s">
        <v>35</v>
      </c>
      <c r="I17" s="932">
        <v>100</v>
      </c>
      <c r="J17" s="933">
        <v>153563</v>
      </c>
      <c r="K17" s="934">
        <f t="shared" ref="K17:K21" si="0">ROUNDUP(J17*I17,0)</f>
        <v>15356300</v>
      </c>
      <c r="L17" s="688"/>
    </row>
    <row r="18" spans="2:12" ht="93.6" x14ac:dyDescent="0.3">
      <c r="B18" s="687"/>
      <c r="C18" s="926">
        <v>3</v>
      </c>
      <c r="D18" s="927" t="s">
        <v>1824</v>
      </c>
      <c r="E18" s="944"/>
      <c r="F18" s="927"/>
      <c r="G18" s="930" t="s">
        <v>1929</v>
      </c>
      <c r="H18" s="931" t="s">
        <v>35</v>
      </c>
      <c r="I18" s="932">
        <v>70</v>
      </c>
      <c r="J18" s="933">
        <v>425613</v>
      </c>
      <c r="K18" s="934">
        <f t="shared" si="0"/>
        <v>29792910</v>
      </c>
      <c r="L18" s="688"/>
    </row>
    <row r="19" spans="2:12" ht="62.4" x14ac:dyDescent="0.3">
      <c r="B19" s="687"/>
      <c r="C19" s="697">
        <v>4</v>
      </c>
      <c r="D19" s="927" t="s">
        <v>1846</v>
      </c>
      <c r="E19" s="944"/>
      <c r="F19" s="927"/>
      <c r="G19" s="930" t="s">
        <v>1931</v>
      </c>
      <c r="H19" s="931" t="s">
        <v>35</v>
      </c>
      <c r="I19" s="932">
        <v>2</v>
      </c>
      <c r="J19" s="933">
        <v>82410</v>
      </c>
      <c r="K19" s="934">
        <f t="shared" si="0"/>
        <v>164820</v>
      </c>
      <c r="L19" s="688"/>
    </row>
    <row r="20" spans="2:12" ht="46.8" x14ac:dyDescent="0.3">
      <c r="B20" s="687"/>
      <c r="C20" s="697">
        <v>5</v>
      </c>
      <c r="D20" s="927" t="s">
        <v>268</v>
      </c>
      <c r="E20" s="944"/>
      <c r="F20" s="927"/>
      <c r="G20" s="930" t="s">
        <v>1847</v>
      </c>
      <c r="H20" s="931" t="s">
        <v>35</v>
      </c>
      <c r="I20" s="932">
        <v>14</v>
      </c>
      <c r="J20" s="933">
        <v>136669</v>
      </c>
      <c r="K20" s="934">
        <f t="shared" si="0"/>
        <v>1913366</v>
      </c>
      <c r="L20" s="688"/>
    </row>
    <row r="21" spans="2:12" ht="31.2" x14ac:dyDescent="0.3">
      <c r="B21" s="687"/>
      <c r="C21" s="697">
        <v>6</v>
      </c>
      <c r="D21" s="927" t="s">
        <v>786</v>
      </c>
      <c r="E21" s="944"/>
      <c r="F21" s="927"/>
      <c r="G21" s="930" t="s">
        <v>1934</v>
      </c>
      <c r="H21" s="931" t="s">
        <v>36</v>
      </c>
      <c r="I21" s="932">
        <v>20</v>
      </c>
      <c r="J21" s="933">
        <v>18120</v>
      </c>
      <c r="K21" s="934">
        <f t="shared" si="0"/>
        <v>362400</v>
      </c>
      <c r="L21" s="688"/>
    </row>
    <row r="22" spans="2:12" ht="16.2" thickBot="1" x14ac:dyDescent="0.35">
      <c r="B22" s="687"/>
      <c r="C22" s="837" t="s">
        <v>1650</v>
      </c>
      <c r="D22" s="838"/>
      <c r="E22" s="945"/>
      <c r="F22" s="838"/>
      <c r="G22" s="946" t="s">
        <v>2610</v>
      </c>
      <c r="H22" s="838"/>
      <c r="I22" s="947"/>
      <c r="J22" s="948"/>
      <c r="K22" s="949">
        <f>SUM(K17:K21)</f>
        <v>47589796</v>
      </c>
      <c r="L22" s="688"/>
    </row>
    <row r="23" spans="2:12" ht="16.2" thickBot="1" x14ac:dyDescent="0.35">
      <c r="B23" s="687"/>
      <c r="C23" s="919"/>
      <c r="D23" s="920"/>
      <c r="E23" s="921"/>
      <c r="F23" s="920"/>
      <c r="G23" s="920" t="s">
        <v>2611</v>
      </c>
      <c r="H23" s="922"/>
      <c r="I23" s="943"/>
      <c r="J23" s="924"/>
      <c r="K23" s="925"/>
      <c r="L23" s="688"/>
    </row>
    <row r="24" spans="2:12" ht="93.6" x14ac:dyDescent="0.3">
      <c r="B24" s="687"/>
      <c r="C24" s="697">
        <v>7</v>
      </c>
      <c r="D24" s="950" t="s">
        <v>1851</v>
      </c>
      <c r="E24" s="950"/>
      <c r="F24" s="950"/>
      <c r="G24" s="951" t="s">
        <v>1967</v>
      </c>
      <c r="H24" s="952" t="s">
        <v>1749</v>
      </c>
      <c r="I24" s="932">
        <v>32</v>
      </c>
      <c r="J24" s="953">
        <v>25379</v>
      </c>
      <c r="K24" s="934">
        <f>ROUNDUP(J24*I24,0)</f>
        <v>812128</v>
      </c>
      <c r="L24" s="688"/>
    </row>
    <row r="25" spans="2:12" ht="16.2" thickBot="1" x14ac:dyDescent="0.35">
      <c r="B25" s="687"/>
      <c r="C25" s="954" t="s">
        <v>1650</v>
      </c>
      <c r="D25" s="955"/>
      <c r="E25" s="956"/>
      <c r="F25" s="955"/>
      <c r="G25" s="957" t="s">
        <v>2612</v>
      </c>
      <c r="H25" s="955"/>
      <c r="I25" s="947"/>
      <c r="J25" s="958"/>
      <c r="K25" s="959">
        <f>SUM(K24:K24)</f>
        <v>812128</v>
      </c>
      <c r="L25" s="688"/>
    </row>
    <row r="26" spans="2:12" ht="16.2" thickBot="1" x14ac:dyDescent="0.35">
      <c r="B26" s="687"/>
      <c r="C26" s="919"/>
      <c r="D26" s="920"/>
      <c r="E26" s="921"/>
      <c r="F26" s="920"/>
      <c r="G26" s="960" t="s">
        <v>2613</v>
      </c>
      <c r="H26" s="922"/>
      <c r="I26" s="943"/>
      <c r="J26" s="924"/>
      <c r="K26" s="925"/>
      <c r="L26" s="688"/>
    </row>
    <row r="27" spans="2:12" x14ac:dyDescent="0.3">
      <c r="B27" s="687"/>
      <c r="C27" s="961"/>
      <c r="D27" s="962"/>
      <c r="E27" s="963"/>
      <c r="F27" s="962"/>
      <c r="G27" s="964" t="s">
        <v>2614</v>
      </c>
      <c r="H27" s="965"/>
      <c r="I27" s="966"/>
      <c r="J27" s="967"/>
      <c r="K27" s="968"/>
      <c r="L27" s="688"/>
    </row>
    <row r="28" spans="2:12" ht="46.8" x14ac:dyDescent="0.3">
      <c r="B28" s="687"/>
      <c r="C28" s="969">
        <v>8</v>
      </c>
      <c r="D28" s="970" t="s">
        <v>1781</v>
      </c>
      <c r="E28" s="971"/>
      <c r="F28" s="972"/>
      <c r="G28" s="973" t="s">
        <v>1971</v>
      </c>
      <c r="H28" s="974" t="s">
        <v>35</v>
      </c>
      <c r="I28" s="932">
        <v>1728</v>
      </c>
      <c r="J28" s="975">
        <v>19949</v>
      </c>
      <c r="K28" s="934">
        <f t="shared" ref="K28:K46" si="1">ROUNDUP(J28*I28,0)</f>
        <v>34471872</v>
      </c>
      <c r="L28" s="688"/>
    </row>
    <row r="29" spans="2:12" ht="46.8" x14ac:dyDescent="0.3">
      <c r="B29" s="687"/>
      <c r="C29" s="711">
        <v>9</v>
      </c>
      <c r="D29" s="976" t="s">
        <v>1782</v>
      </c>
      <c r="E29" s="971"/>
      <c r="F29" s="972"/>
      <c r="G29" s="977" t="s">
        <v>1980</v>
      </c>
      <c r="H29" s="978" t="s">
        <v>35</v>
      </c>
      <c r="I29" s="932">
        <v>500</v>
      </c>
      <c r="J29" s="975">
        <v>21796</v>
      </c>
      <c r="K29" s="934">
        <f t="shared" si="1"/>
        <v>10898000</v>
      </c>
      <c r="L29" s="688"/>
    </row>
    <row r="30" spans="2:12" ht="46.8" x14ac:dyDescent="0.3">
      <c r="B30" s="687"/>
      <c r="C30" s="711">
        <v>10</v>
      </c>
      <c r="D30" s="976" t="s">
        <v>1808</v>
      </c>
      <c r="E30" s="971"/>
      <c r="F30" s="972"/>
      <c r="G30" s="977" t="s">
        <v>1981</v>
      </c>
      <c r="H30" s="978" t="s">
        <v>35</v>
      </c>
      <c r="I30" s="932">
        <v>2268</v>
      </c>
      <c r="J30" s="975">
        <v>35173</v>
      </c>
      <c r="K30" s="934">
        <f t="shared" si="1"/>
        <v>79772364</v>
      </c>
      <c r="L30" s="688"/>
    </row>
    <row r="31" spans="2:12" ht="46.8" x14ac:dyDescent="0.3">
      <c r="B31" s="687"/>
      <c r="C31" s="711">
        <v>11</v>
      </c>
      <c r="D31" s="976" t="s">
        <v>1982</v>
      </c>
      <c r="E31" s="971"/>
      <c r="F31" s="972"/>
      <c r="G31" s="977" t="s">
        <v>1983</v>
      </c>
      <c r="H31" s="978" t="s">
        <v>35</v>
      </c>
      <c r="I31" s="932">
        <v>2000</v>
      </c>
      <c r="J31" s="975">
        <v>22432</v>
      </c>
      <c r="K31" s="934">
        <f t="shared" si="1"/>
        <v>44864000</v>
      </c>
      <c r="L31" s="688"/>
    </row>
    <row r="32" spans="2:12" ht="46.8" x14ac:dyDescent="0.3">
      <c r="B32" s="687"/>
      <c r="C32" s="711">
        <v>12</v>
      </c>
      <c r="D32" s="976" t="s">
        <v>1809</v>
      </c>
      <c r="E32" s="971"/>
      <c r="F32" s="972"/>
      <c r="G32" s="977" t="s">
        <v>1984</v>
      </c>
      <c r="H32" s="978" t="s">
        <v>35</v>
      </c>
      <c r="I32" s="932">
        <v>24</v>
      </c>
      <c r="J32" s="975">
        <v>53504</v>
      </c>
      <c r="K32" s="934">
        <f t="shared" si="1"/>
        <v>1284096</v>
      </c>
      <c r="L32" s="688"/>
    </row>
    <row r="33" spans="2:12" ht="62.4" x14ac:dyDescent="0.3">
      <c r="B33" s="687"/>
      <c r="C33" s="711">
        <v>13</v>
      </c>
      <c r="D33" s="976" t="s">
        <v>1811</v>
      </c>
      <c r="E33" s="971"/>
      <c r="F33" s="972"/>
      <c r="G33" s="977" t="s">
        <v>2005</v>
      </c>
      <c r="H33" s="978" t="s">
        <v>1749</v>
      </c>
      <c r="I33" s="932">
        <v>77</v>
      </c>
      <c r="J33" s="975">
        <v>435104</v>
      </c>
      <c r="K33" s="934">
        <f t="shared" si="1"/>
        <v>33503008</v>
      </c>
      <c r="L33" s="688"/>
    </row>
    <row r="34" spans="2:12" ht="62.4" x14ac:dyDescent="0.3">
      <c r="B34" s="687"/>
      <c r="C34" s="711">
        <v>14</v>
      </c>
      <c r="D34" s="976" t="s">
        <v>1812</v>
      </c>
      <c r="E34" s="971"/>
      <c r="F34" s="972"/>
      <c r="G34" s="977" t="s">
        <v>2006</v>
      </c>
      <c r="H34" s="978" t="s">
        <v>1749</v>
      </c>
      <c r="I34" s="932">
        <v>77</v>
      </c>
      <c r="J34" s="975">
        <v>469591</v>
      </c>
      <c r="K34" s="934">
        <f t="shared" si="1"/>
        <v>36158507</v>
      </c>
      <c r="L34" s="688"/>
    </row>
    <row r="35" spans="2:12" ht="62.4" x14ac:dyDescent="0.3">
      <c r="B35" s="687"/>
      <c r="C35" s="711">
        <v>15</v>
      </c>
      <c r="D35" s="976" t="s">
        <v>1813</v>
      </c>
      <c r="E35" s="971"/>
      <c r="F35" s="972"/>
      <c r="G35" s="977" t="s">
        <v>1814</v>
      </c>
      <c r="H35" s="978" t="s">
        <v>1749</v>
      </c>
      <c r="I35" s="932">
        <v>64</v>
      </c>
      <c r="J35" s="975">
        <v>498286</v>
      </c>
      <c r="K35" s="934">
        <f t="shared" si="1"/>
        <v>31890304</v>
      </c>
      <c r="L35" s="688"/>
    </row>
    <row r="36" spans="2:12" ht="62.4" x14ac:dyDescent="0.3">
      <c r="B36" s="687"/>
      <c r="C36" s="711">
        <v>16</v>
      </c>
      <c r="D36" s="976" t="s">
        <v>1815</v>
      </c>
      <c r="E36" s="971"/>
      <c r="F36" s="972"/>
      <c r="G36" s="977" t="s">
        <v>2007</v>
      </c>
      <c r="H36" s="978" t="s">
        <v>1749</v>
      </c>
      <c r="I36" s="932">
        <v>50</v>
      </c>
      <c r="J36" s="975">
        <v>536692</v>
      </c>
      <c r="K36" s="934">
        <f t="shared" si="1"/>
        <v>26834600</v>
      </c>
      <c r="L36" s="688"/>
    </row>
    <row r="37" spans="2:12" ht="78" x14ac:dyDescent="0.3">
      <c r="B37" s="687"/>
      <c r="C37" s="711">
        <v>17</v>
      </c>
      <c r="D37" s="976" t="s">
        <v>1816</v>
      </c>
      <c r="E37" s="971"/>
      <c r="F37" s="972"/>
      <c r="G37" s="977" t="s">
        <v>2008</v>
      </c>
      <c r="H37" s="978" t="s">
        <v>1749</v>
      </c>
      <c r="I37" s="932">
        <v>37</v>
      </c>
      <c r="J37" s="975">
        <v>566868</v>
      </c>
      <c r="K37" s="934">
        <f t="shared" si="1"/>
        <v>20974116</v>
      </c>
      <c r="L37" s="688"/>
    </row>
    <row r="38" spans="2:12" ht="62.4" x14ac:dyDescent="0.3">
      <c r="B38" s="687"/>
      <c r="C38" s="711">
        <v>18</v>
      </c>
      <c r="D38" s="976" t="s">
        <v>1817</v>
      </c>
      <c r="E38" s="971"/>
      <c r="F38" s="972"/>
      <c r="G38" s="977" t="s">
        <v>2009</v>
      </c>
      <c r="H38" s="978" t="s">
        <v>1749</v>
      </c>
      <c r="I38" s="932">
        <v>10</v>
      </c>
      <c r="J38" s="975">
        <v>597990</v>
      </c>
      <c r="K38" s="934">
        <f t="shared" si="1"/>
        <v>5979900</v>
      </c>
      <c r="L38" s="688"/>
    </row>
    <row r="39" spans="2:12" ht="78" x14ac:dyDescent="0.3">
      <c r="B39" s="687"/>
      <c r="C39" s="711">
        <v>19</v>
      </c>
      <c r="D39" s="976" t="s">
        <v>1818</v>
      </c>
      <c r="E39" s="971"/>
      <c r="F39" s="972"/>
      <c r="G39" s="977" t="s">
        <v>2010</v>
      </c>
      <c r="H39" s="978" t="s">
        <v>1749</v>
      </c>
      <c r="I39" s="932">
        <v>10</v>
      </c>
      <c r="J39" s="975">
        <v>661898</v>
      </c>
      <c r="K39" s="934">
        <f t="shared" si="1"/>
        <v>6618980</v>
      </c>
      <c r="L39" s="688"/>
    </row>
    <row r="40" spans="2:12" ht="62.4" x14ac:dyDescent="0.3">
      <c r="B40" s="687"/>
      <c r="C40" s="711">
        <v>20</v>
      </c>
      <c r="D40" s="976" t="s">
        <v>1819</v>
      </c>
      <c r="E40" s="971"/>
      <c r="F40" s="972"/>
      <c r="G40" s="977" t="s">
        <v>2011</v>
      </c>
      <c r="H40" s="978" t="s">
        <v>1749</v>
      </c>
      <c r="I40" s="932">
        <v>10</v>
      </c>
      <c r="J40" s="975">
        <v>404131</v>
      </c>
      <c r="K40" s="934">
        <f t="shared" si="1"/>
        <v>4041310</v>
      </c>
      <c r="L40" s="688"/>
    </row>
    <row r="41" spans="2:12" ht="62.4" x14ac:dyDescent="0.3">
      <c r="B41" s="687"/>
      <c r="C41" s="711">
        <v>21</v>
      </c>
      <c r="D41" s="976" t="s">
        <v>1820</v>
      </c>
      <c r="E41" s="971"/>
      <c r="F41" s="972"/>
      <c r="G41" s="977" t="s">
        <v>2012</v>
      </c>
      <c r="H41" s="978" t="s">
        <v>1749</v>
      </c>
      <c r="I41" s="932">
        <v>10</v>
      </c>
      <c r="J41" s="975">
        <v>420480</v>
      </c>
      <c r="K41" s="934">
        <f t="shared" si="1"/>
        <v>4204800</v>
      </c>
      <c r="L41" s="688"/>
    </row>
    <row r="42" spans="2:12" ht="62.4" x14ac:dyDescent="0.3">
      <c r="B42" s="687"/>
      <c r="C42" s="711">
        <v>22</v>
      </c>
      <c r="D42" s="976" t="s">
        <v>1821</v>
      </c>
      <c r="E42" s="971"/>
      <c r="F42" s="972"/>
      <c r="G42" s="977" t="s">
        <v>2013</v>
      </c>
      <c r="H42" s="978" t="s">
        <v>1749</v>
      </c>
      <c r="I42" s="932">
        <v>10</v>
      </c>
      <c r="J42" s="975">
        <v>482101</v>
      </c>
      <c r="K42" s="934">
        <f t="shared" si="1"/>
        <v>4821010</v>
      </c>
      <c r="L42" s="688"/>
    </row>
    <row r="43" spans="2:12" ht="62.4" x14ac:dyDescent="0.3">
      <c r="B43" s="687"/>
      <c r="C43" s="711">
        <v>23</v>
      </c>
      <c r="D43" s="976" t="s">
        <v>1822</v>
      </c>
      <c r="E43" s="971"/>
      <c r="F43" s="972"/>
      <c r="G43" s="977" t="s">
        <v>2014</v>
      </c>
      <c r="H43" s="978" t="s">
        <v>1749</v>
      </c>
      <c r="I43" s="932">
        <v>10</v>
      </c>
      <c r="J43" s="975">
        <v>502641</v>
      </c>
      <c r="K43" s="934">
        <f t="shared" si="1"/>
        <v>5026410</v>
      </c>
      <c r="L43" s="688"/>
    </row>
    <row r="44" spans="2:12" ht="78" x14ac:dyDescent="0.3">
      <c r="B44" s="687"/>
      <c r="C44" s="711">
        <v>24</v>
      </c>
      <c r="D44" s="976" t="s">
        <v>1823</v>
      </c>
      <c r="E44" s="971"/>
      <c r="F44" s="972"/>
      <c r="G44" s="977" t="s">
        <v>2015</v>
      </c>
      <c r="H44" s="978" t="s">
        <v>1749</v>
      </c>
      <c r="I44" s="932">
        <v>10</v>
      </c>
      <c r="J44" s="975">
        <v>523179</v>
      </c>
      <c r="K44" s="934">
        <f t="shared" si="1"/>
        <v>5231790</v>
      </c>
      <c r="L44" s="688"/>
    </row>
    <row r="45" spans="2:12" ht="31.2" x14ac:dyDescent="0.3">
      <c r="B45" s="687"/>
      <c r="C45" s="711">
        <v>25</v>
      </c>
      <c r="D45" s="976" t="s">
        <v>1794</v>
      </c>
      <c r="E45" s="971"/>
      <c r="F45" s="972"/>
      <c r="G45" s="977" t="s">
        <v>2063</v>
      </c>
      <c r="H45" s="978" t="s">
        <v>36</v>
      </c>
      <c r="I45" s="932">
        <v>3000</v>
      </c>
      <c r="J45" s="975">
        <v>23043</v>
      </c>
      <c r="K45" s="934">
        <f t="shared" si="1"/>
        <v>69129000</v>
      </c>
      <c r="L45" s="688"/>
    </row>
    <row r="46" spans="2:12" ht="31.2" x14ac:dyDescent="0.3">
      <c r="B46" s="687"/>
      <c r="C46" s="711">
        <v>26</v>
      </c>
      <c r="D46" s="976" t="s">
        <v>1783</v>
      </c>
      <c r="E46" s="971"/>
      <c r="F46" s="972"/>
      <c r="G46" s="977" t="s">
        <v>2064</v>
      </c>
      <c r="H46" s="978" t="s">
        <v>35</v>
      </c>
      <c r="I46" s="932">
        <v>20000</v>
      </c>
      <c r="J46" s="975">
        <v>5301</v>
      </c>
      <c r="K46" s="934">
        <f t="shared" si="1"/>
        <v>106020000</v>
      </c>
      <c r="L46" s="688"/>
    </row>
    <row r="47" spans="2:12" x14ac:dyDescent="0.3">
      <c r="B47" s="687"/>
      <c r="C47" s="979"/>
      <c r="D47" s="980"/>
      <c r="E47" s="981"/>
      <c r="F47" s="982"/>
      <c r="G47" s="983" t="s">
        <v>2615</v>
      </c>
      <c r="H47" s="984"/>
      <c r="I47" s="985"/>
      <c r="J47" s="986"/>
      <c r="K47" s="987"/>
      <c r="L47" s="688"/>
    </row>
    <row r="48" spans="2:12" ht="78" x14ac:dyDescent="0.3">
      <c r="B48" s="687"/>
      <c r="C48" s="711">
        <v>27</v>
      </c>
      <c r="D48" s="976" t="s">
        <v>1788</v>
      </c>
      <c r="E48" s="971"/>
      <c r="F48" s="972"/>
      <c r="G48" s="977" t="s">
        <v>2067</v>
      </c>
      <c r="H48" s="978" t="s">
        <v>35</v>
      </c>
      <c r="I48" s="932">
        <v>3486</v>
      </c>
      <c r="J48" s="975">
        <v>10357</v>
      </c>
      <c r="K48" s="934">
        <f t="shared" ref="K48:K54" si="2">ROUNDUP(J48*I48,0)</f>
        <v>36104502</v>
      </c>
      <c r="L48" s="688"/>
    </row>
    <row r="49" spans="2:12" ht="78" x14ac:dyDescent="0.3">
      <c r="B49" s="687"/>
      <c r="C49" s="711">
        <v>28</v>
      </c>
      <c r="D49" s="976" t="s">
        <v>1787</v>
      </c>
      <c r="E49" s="971"/>
      <c r="F49" s="972"/>
      <c r="G49" s="977" t="s">
        <v>2068</v>
      </c>
      <c r="H49" s="978" t="s">
        <v>35</v>
      </c>
      <c r="I49" s="932">
        <v>887</v>
      </c>
      <c r="J49" s="975">
        <v>17994</v>
      </c>
      <c r="K49" s="934">
        <f t="shared" si="2"/>
        <v>15960678</v>
      </c>
      <c r="L49" s="688"/>
    </row>
    <row r="50" spans="2:12" ht="46.8" x14ac:dyDescent="0.3">
      <c r="B50" s="687"/>
      <c r="C50" s="711">
        <v>29</v>
      </c>
      <c r="D50" s="976" t="s">
        <v>1789</v>
      </c>
      <c r="E50" s="971"/>
      <c r="F50" s="972"/>
      <c r="G50" s="977" t="s">
        <v>2069</v>
      </c>
      <c r="H50" s="978" t="s">
        <v>35</v>
      </c>
      <c r="I50" s="932">
        <v>220</v>
      </c>
      <c r="J50" s="975">
        <v>31058</v>
      </c>
      <c r="K50" s="934">
        <f t="shared" si="2"/>
        <v>6832760</v>
      </c>
      <c r="L50" s="688"/>
    </row>
    <row r="51" spans="2:12" ht="62.4" x14ac:dyDescent="0.3">
      <c r="B51" s="687"/>
      <c r="C51" s="711">
        <v>30</v>
      </c>
      <c r="D51" s="976" t="s">
        <v>1790</v>
      </c>
      <c r="E51" s="971"/>
      <c r="F51" s="972"/>
      <c r="G51" s="977" t="s">
        <v>1909</v>
      </c>
      <c r="H51" s="978" t="s">
        <v>35</v>
      </c>
      <c r="I51" s="932">
        <v>3200</v>
      </c>
      <c r="J51" s="975">
        <v>58100</v>
      </c>
      <c r="K51" s="934">
        <f t="shared" si="2"/>
        <v>185920000</v>
      </c>
      <c r="L51" s="688"/>
    </row>
    <row r="52" spans="2:12" ht="31.2" x14ac:dyDescent="0.3">
      <c r="B52" s="687"/>
      <c r="C52" s="711">
        <v>31</v>
      </c>
      <c r="D52" s="976" t="s">
        <v>1845</v>
      </c>
      <c r="E52" s="971"/>
      <c r="F52" s="972"/>
      <c r="G52" s="977" t="s">
        <v>1908</v>
      </c>
      <c r="H52" s="978" t="s">
        <v>35</v>
      </c>
      <c r="I52" s="932">
        <v>428</v>
      </c>
      <c r="J52" s="975">
        <v>116248</v>
      </c>
      <c r="K52" s="934">
        <f t="shared" si="2"/>
        <v>49754144</v>
      </c>
      <c r="L52" s="688"/>
    </row>
    <row r="53" spans="2:12" ht="46.8" x14ac:dyDescent="0.3">
      <c r="B53" s="687"/>
      <c r="C53" s="711">
        <v>32</v>
      </c>
      <c r="D53" s="976" t="s">
        <v>1786</v>
      </c>
      <c r="E53" s="971"/>
      <c r="F53" s="972"/>
      <c r="G53" s="977" t="s">
        <v>2074</v>
      </c>
      <c r="H53" s="978" t="s">
        <v>35</v>
      </c>
      <c r="I53" s="932">
        <v>28</v>
      </c>
      <c r="J53" s="975">
        <v>87925</v>
      </c>
      <c r="K53" s="934">
        <f t="shared" si="2"/>
        <v>2461900</v>
      </c>
      <c r="L53" s="688"/>
    </row>
    <row r="54" spans="2:12" ht="46.8" x14ac:dyDescent="0.3">
      <c r="B54" s="687"/>
      <c r="C54" s="988">
        <v>33</v>
      </c>
      <c r="D54" s="989" t="s">
        <v>1914</v>
      </c>
      <c r="E54" s="971"/>
      <c r="F54" s="972"/>
      <c r="G54" s="990" t="s">
        <v>2075</v>
      </c>
      <c r="H54" s="991" t="s">
        <v>36</v>
      </c>
      <c r="I54" s="932">
        <v>50</v>
      </c>
      <c r="J54" s="975">
        <v>79883</v>
      </c>
      <c r="K54" s="934">
        <f t="shared" si="2"/>
        <v>3994150</v>
      </c>
      <c r="L54" s="688"/>
    </row>
    <row r="55" spans="2:12" x14ac:dyDescent="0.3">
      <c r="B55" s="687"/>
      <c r="C55" s="979"/>
      <c r="D55" s="980"/>
      <c r="E55" s="981"/>
      <c r="F55" s="982"/>
      <c r="G55" s="983" t="s">
        <v>2616</v>
      </c>
      <c r="H55" s="984"/>
      <c r="I55" s="985"/>
      <c r="J55" s="986"/>
      <c r="K55" s="987"/>
      <c r="L55" s="688"/>
    </row>
    <row r="56" spans="2:12" ht="62.4" x14ac:dyDescent="0.3">
      <c r="B56" s="687"/>
      <c r="C56" s="711">
        <v>34</v>
      </c>
      <c r="D56" s="976" t="s">
        <v>1785</v>
      </c>
      <c r="E56" s="971"/>
      <c r="F56" s="972"/>
      <c r="G56" s="977" t="s">
        <v>2080</v>
      </c>
      <c r="H56" s="978" t="s">
        <v>36</v>
      </c>
      <c r="I56" s="932">
        <v>90000</v>
      </c>
      <c r="J56" s="975">
        <v>1390</v>
      </c>
      <c r="K56" s="934">
        <f t="shared" ref="K56:K57" si="3">ROUNDUP(J56*I56,0)</f>
        <v>125100000</v>
      </c>
      <c r="L56" s="688"/>
    </row>
    <row r="57" spans="2:12" ht="46.8" x14ac:dyDescent="0.3">
      <c r="B57" s="687"/>
      <c r="C57" s="711">
        <v>35</v>
      </c>
      <c r="D57" s="976" t="s">
        <v>1784</v>
      </c>
      <c r="E57" s="971"/>
      <c r="F57" s="972"/>
      <c r="G57" s="977" t="s">
        <v>2085</v>
      </c>
      <c r="H57" s="978" t="s">
        <v>36</v>
      </c>
      <c r="I57" s="932">
        <v>8500</v>
      </c>
      <c r="J57" s="975">
        <v>5388</v>
      </c>
      <c r="K57" s="934">
        <f t="shared" si="3"/>
        <v>45798000</v>
      </c>
      <c r="L57" s="688"/>
    </row>
    <row r="58" spans="2:12" ht="16.2" thickBot="1" x14ac:dyDescent="0.35">
      <c r="B58" s="687"/>
      <c r="C58" s="992" t="s">
        <v>1650</v>
      </c>
      <c r="D58" s="993"/>
      <c r="E58" s="994"/>
      <c r="F58" s="995"/>
      <c r="G58" s="996" t="s">
        <v>2617</v>
      </c>
      <c r="H58" s="993"/>
      <c r="I58" s="997"/>
      <c r="J58" s="998"/>
      <c r="K58" s="999">
        <f>SUM(K28:K57)</f>
        <v>1003650201</v>
      </c>
      <c r="L58" s="688"/>
    </row>
    <row r="59" spans="2:12" ht="16.2" thickBot="1" x14ac:dyDescent="0.35">
      <c r="B59" s="687"/>
      <c r="C59" s="919"/>
      <c r="D59" s="920"/>
      <c r="E59" s="1000"/>
      <c r="F59" s="1001"/>
      <c r="G59" s="920" t="s">
        <v>2618</v>
      </c>
      <c r="H59" s="922"/>
      <c r="I59" s="943"/>
      <c r="J59" s="924"/>
      <c r="K59" s="925"/>
      <c r="L59" s="688"/>
    </row>
    <row r="60" spans="2:12" ht="16.2" thickBot="1" x14ac:dyDescent="0.35">
      <c r="B60" s="687"/>
      <c r="C60" s="1002"/>
      <c r="D60" s="1003"/>
      <c r="E60" s="1004"/>
      <c r="F60" s="1005"/>
      <c r="G60" s="1003" t="s">
        <v>2619</v>
      </c>
      <c r="H60" s="1006"/>
      <c r="I60" s="1007"/>
      <c r="J60" s="1008"/>
      <c r="K60" s="1009"/>
      <c r="L60" s="688"/>
    </row>
    <row r="61" spans="2:12" ht="78" x14ac:dyDescent="0.3">
      <c r="B61" s="687"/>
      <c r="C61" s="697">
        <v>36</v>
      </c>
      <c r="D61" s="1010" t="s">
        <v>1797</v>
      </c>
      <c r="E61" s="928"/>
      <c r="F61" s="929"/>
      <c r="G61" s="1011" t="s">
        <v>2090</v>
      </c>
      <c r="H61" s="1012" t="s">
        <v>35</v>
      </c>
      <c r="I61" s="932">
        <v>1600</v>
      </c>
      <c r="J61" s="1013">
        <v>53873</v>
      </c>
      <c r="K61" s="934">
        <f t="shared" ref="K61:K65" si="4">ROUNDUP(J61*I61,0)</f>
        <v>86196800</v>
      </c>
      <c r="L61" s="688"/>
    </row>
    <row r="62" spans="2:12" ht="62.4" x14ac:dyDescent="0.3">
      <c r="B62" s="687"/>
      <c r="C62" s="711">
        <v>37</v>
      </c>
      <c r="D62" s="1014" t="s">
        <v>1798</v>
      </c>
      <c r="E62" s="1015"/>
      <c r="F62" s="1016"/>
      <c r="G62" s="1017" t="s">
        <v>2091</v>
      </c>
      <c r="H62" s="825" t="s">
        <v>35</v>
      </c>
      <c r="I62" s="1018">
        <v>5000</v>
      </c>
      <c r="J62" s="975">
        <v>74358</v>
      </c>
      <c r="K62" s="1019">
        <f t="shared" si="4"/>
        <v>371790000</v>
      </c>
      <c r="L62" s="688"/>
    </row>
    <row r="63" spans="2:12" ht="62.4" x14ac:dyDescent="0.3">
      <c r="B63" s="687"/>
      <c r="C63" s="711">
        <v>38</v>
      </c>
      <c r="D63" s="1014" t="s">
        <v>1800</v>
      </c>
      <c r="E63" s="1015"/>
      <c r="F63" s="1016"/>
      <c r="G63" s="1017" t="s">
        <v>2094</v>
      </c>
      <c r="H63" s="825" t="s">
        <v>35</v>
      </c>
      <c r="I63" s="1018">
        <v>3500</v>
      </c>
      <c r="J63" s="975">
        <v>115641</v>
      </c>
      <c r="K63" s="1019">
        <f t="shared" si="4"/>
        <v>404743500</v>
      </c>
      <c r="L63" s="688"/>
    </row>
    <row r="64" spans="2:12" ht="62.4" x14ac:dyDescent="0.3">
      <c r="B64" s="687"/>
      <c r="C64" s="711">
        <v>39</v>
      </c>
      <c r="D64" s="1014" t="s">
        <v>1799</v>
      </c>
      <c r="E64" s="1015"/>
      <c r="F64" s="1016"/>
      <c r="G64" s="1017" t="s">
        <v>2097</v>
      </c>
      <c r="H64" s="825" t="s">
        <v>35</v>
      </c>
      <c r="I64" s="1018">
        <v>700</v>
      </c>
      <c r="J64" s="975">
        <v>104537</v>
      </c>
      <c r="K64" s="1019">
        <f t="shared" si="4"/>
        <v>73175900</v>
      </c>
      <c r="L64" s="688"/>
    </row>
    <row r="65" spans="2:12" ht="63" thickBot="1" x14ac:dyDescent="0.35">
      <c r="B65" s="687"/>
      <c r="C65" s="988">
        <v>40</v>
      </c>
      <c r="D65" s="1020" t="s">
        <v>2593</v>
      </c>
      <c r="E65" s="1021"/>
      <c r="F65" s="1022"/>
      <c r="G65" s="1023" t="s">
        <v>2594</v>
      </c>
      <c r="H65" s="1024" t="s">
        <v>35</v>
      </c>
      <c r="I65" s="1018">
        <v>10000</v>
      </c>
      <c r="J65" s="1025">
        <v>14881</v>
      </c>
      <c r="K65" s="1026">
        <f t="shared" si="4"/>
        <v>148810000</v>
      </c>
      <c r="L65" s="688"/>
    </row>
    <row r="66" spans="2:12" x14ac:dyDescent="0.3">
      <c r="B66" s="687"/>
      <c r="C66" s="961"/>
      <c r="D66" s="962"/>
      <c r="E66" s="1027"/>
      <c r="F66" s="1028"/>
      <c r="G66" s="962" t="s">
        <v>2620</v>
      </c>
      <c r="H66" s="965"/>
      <c r="I66" s="966"/>
      <c r="J66" s="967"/>
      <c r="K66" s="968"/>
      <c r="L66" s="688"/>
    </row>
    <row r="67" spans="2:12" ht="46.8" x14ac:dyDescent="0.3">
      <c r="B67" s="687"/>
      <c r="C67" s="711">
        <v>41</v>
      </c>
      <c r="D67" s="1014" t="s">
        <v>2114</v>
      </c>
      <c r="E67" s="1015"/>
      <c r="F67" s="1016"/>
      <c r="G67" s="1017" t="s">
        <v>2115</v>
      </c>
      <c r="H67" s="825" t="s">
        <v>36</v>
      </c>
      <c r="I67" s="1018">
        <v>1300</v>
      </c>
      <c r="J67" s="975">
        <v>62810</v>
      </c>
      <c r="K67" s="1019">
        <f>ROUNDUP(J67*I67,0)</f>
        <v>81653000</v>
      </c>
      <c r="L67" s="688"/>
    </row>
    <row r="68" spans="2:12" ht="62.4" x14ac:dyDescent="0.3">
      <c r="B68" s="687"/>
      <c r="C68" s="711">
        <v>42</v>
      </c>
      <c r="D68" s="1014" t="s">
        <v>1796</v>
      </c>
      <c r="E68" s="1015"/>
      <c r="F68" s="1016"/>
      <c r="G68" s="1017" t="s">
        <v>1795</v>
      </c>
      <c r="H68" s="825" t="s">
        <v>36</v>
      </c>
      <c r="I68" s="1018">
        <v>200</v>
      </c>
      <c r="J68" s="975">
        <v>66010</v>
      </c>
      <c r="K68" s="1019">
        <f>ROUNDUP(J68*I68,0)</f>
        <v>13202000</v>
      </c>
      <c r="L68" s="688"/>
    </row>
    <row r="69" spans="2:12" ht="16.2" thickBot="1" x14ac:dyDescent="0.35">
      <c r="B69" s="687"/>
      <c r="C69" s="1029" t="s">
        <v>1650</v>
      </c>
      <c r="D69" s="714"/>
      <c r="E69" s="936"/>
      <c r="F69" s="935"/>
      <c r="G69" s="1030" t="s">
        <v>2621</v>
      </c>
      <c r="H69" s="714"/>
      <c r="I69" s="1031"/>
      <c r="J69" s="1032"/>
      <c r="K69" s="1033">
        <f>SUM(K61:K68)</f>
        <v>1179571200</v>
      </c>
      <c r="L69" s="688"/>
    </row>
    <row r="70" spans="2:12" ht="16.2" thickBot="1" x14ac:dyDescent="0.35">
      <c r="B70" s="687"/>
      <c r="C70" s="919"/>
      <c r="D70" s="920"/>
      <c r="E70" s="1000"/>
      <c r="F70" s="1001"/>
      <c r="G70" s="920" t="s">
        <v>2622</v>
      </c>
      <c r="H70" s="922"/>
      <c r="I70" s="1034"/>
      <c r="J70" s="924"/>
      <c r="K70" s="925"/>
      <c r="L70" s="688"/>
    </row>
    <row r="71" spans="2:12" x14ac:dyDescent="0.3">
      <c r="B71" s="687"/>
      <c r="C71" s="1035"/>
      <c r="D71" s="1036"/>
      <c r="E71" s="1037"/>
      <c r="F71" s="1038"/>
      <c r="G71" s="1036" t="s">
        <v>2623</v>
      </c>
      <c r="H71" s="1039"/>
      <c r="I71" s="1040"/>
      <c r="J71" s="1041"/>
      <c r="K71" s="1042"/>
      <c r="L71" s="688"/>
    </row>
    <row r="72" spans="2:12" ht="31.2" x14ac:dyDescent="0.3">
      <c r="B72" s="687"/>
      <c r="C72" s="697">
        <v>43</v>
      </c>
      <c r="D72" s="1043" t="s">
        <v>1826</v>
      </c>
      <c r="E72" s="1015"/>
      <c r="F72" s="1044"/>
      <c r="G72" s="1045" t="s">
        <v>1825</v>
      </c>
      <c r="H72" s="1046" t="s">
        <v>1749</v>
      </c>
      <c r="I72" s="932">
        <v>90</v>
      </c>
      <c r="J72" s="1013">
        <v>766595</v>
      </c>
      <c r="K72" s="934">
        <f t="shared" ref="K72:K74" si="5">ROUNDUP(J72*I72,0)</f>
        <v>68993550</v>
      </c>
      <c r="L72" s="688"/>
    </row>
    <row r="73" spans="2:12" ht="31.2" x14ac:dyDescent="0.3">
      <c r="B73" s="687"/>
      <c r="C73" s="697">
        <v>44</v>
      </c>
      <c r="D73" s="1043" t="s">
        <v>2125</v>
      </c>
      <c r="E73" s="1015"/>
      <c r="F73" s="1044"/>
      <c r="G73" s="1045" t="s">
        <v>2126</v>
      </c>
      <c r="H73" s="1046" t="s">
        <v>1749</v>
      </c>
      <c r="I73" s="932">
        <v>120</v>
      </c>
      <c r="J73" s="1013">
        <v>762558</v>
      </c>
      <c r="K73" s="934">
        <f t="shared" si="5"/>
        <v>91506960</v>
      </c>
      <c r="L73" s="688"/>
    </row>
    <row r="74" spans="2:12" x14ac:dyDescent="0.3">
      <c r="B74" s="687"/>
      <c r="C74" s="1047">
        <v>45</v>
      </c>
      <c r="D74" s="1048" t="s">
        <v>2151</v>
      </c>
      <c r="E74" s="1015"/>
      <c r="F74" s="1044"/>
      <c r="G74" s="1045" t="s">
        <v>2152</v>
      </c>
      <c r="H74" s="1046" t="s">
        <v>35</v>
      </c>
      <c r="I74" s="932">
        <v>15</v>
      </c>
      <c r="J74" s="1013">
        <v>524318</v>
      </c>
      <c r="K74" s="934">
        <f t="shared" si="5"/>
        <v>7864770</v>
      </c>
      <c r="L74" s="688"/>
    </row>
    <row r="75" spans="2:12" x14ac:dyDescent="0.3">
      <c r="B75" s="687"/>
      <c r="C75" s="979"/>
      <c r="D75" s="980"/>
      <c r="E75" s="981"/>
      <c r="F75" s="982"/>
      <c r="G75" s="980" t="s">
        <v>2624</v>
      </c>
      <c r="H75" s="984"/>
      <c r="I75" s="985"/>
      <c r="J75" s="986"/>
      <c r="K75" s="987"/>
      <c r="L75" s="688"/>
    </row>
    <row r="76" spans="2:12" ht="31.2" x14ac:dyDescent="0.3">
      <c r="B76" s="687"/>
      <c r="C76" s="697">
        <v>46</v>
      </c>
      <c r="D76" s="1043" t="s">
        <v>1780</v>
      </c>
      <c r="E76" s="1015"/>
      <c r="F76" s="1044"/>
      <c r="G76" s="1045" t="s">
        <v>1833</v>
      </c>
      <c r="H76" s="1046" t="s">
        <v>35</v>
      </c>
      <c r="I76" s="932">
        <v>5</v>
      </c>
      <c r="J76" s="1013">
        <v>453490</v>
      </c>
      <c r="K76" s="934">
        <f t="shared" ref="K76:K87" si="6">ROUNDUP(J76*I76,0)</f>
        <v>2267450</v>
      </c>
      <c r="L76" s="688"/>
    </row>
    <row r="77" spans="2:12" x14ac:dyDescent="0.3">
      <c r="B77" s="687"/>
      <c r="C77" s="697">
        <v>47</v>
      </c>
      <c r="D77" s="1043" t="s">
        <v>1810</v>
      </c>
      <c r="E77" s="1015"/>
      <c r="F77" s="1044"/>
      <c r="G77" s="1045" t="s">
        <v>1840</v>
      </c>
      <c r="H77" s="1046" t="s">
        <v>35</v>
      </c>
      <c r="I77" s="932">
        <v>40</v>
      </c>
      <c r="J77" s="1013">
        <v>559091</v>
      </c>
      <c r="K77" s="934">
        <f t="shared" si="6"/>
        <v>22363640</v>
      </c>
      <c r="L77" s="688"/>
    </row>
    <row r="78" spans="2:12" x14ac:dyDescent="0.3">
      <c r="B78" s="687"/>
      <c r="C78" s="697">
        <v>48</v>
      </c>
      <c r="D78" s="1043" t="s">
        <v>1912</v>
      </c>
      <c r="E78" s="1015"/>
      <c r="F78" s="1044"/>
      <c r="G78" s="1045" t="s">
        <v>1911</v>
      </c>
      <c r="H78" s="1046" t="s">
        <v>35</v>
      </c>
      <c r="I78" s="932">
        <v>10</v>
      </c>
      <c r="J78" s="1013">
        <v>623374</v>
      </c>
      <c r="K78" s="934">
        <f t="shared" si="6"/>
        <v>6233740</v>
      </c>
      <c r="L78" s="688"/>
    </row>
    <row r="79" spans="2:12" x14ac:dyDescent="0.3">
      <c r="B79" s="687"/>
      <c r="C79" s="697">
        <v>49</v>
      </c>
      <c r="D79" s="1043" t="s">
        <v>1910</v>
      </c>
      <c r="E79" s="1015"/>
      <c r="F79" s="1044"/>
      <c r="G79" s="1045" t="s">
        <v>1890</v>
      </c>
      <c r="H79" s="1046" t="s">
        <v>35</v>
      </c>
      <c r="I79" s="932">
        <v>35</v>
      </c>
      <c r="J79" s="1013">
        <v>688497</v>
      </c>
      <c r="K79" s="934">
        <f t="shared" si="6"/>
        <v>24097395</v>
      </c>
      <c r="L79" s="688"/>
    </row>
    <row r="80" spans="2:12" ht="46.8" x14ac:dyDescent="0.3">
      <c r="B80" s="687"/>
      <c r="C80" s="697">
        <v>50</v>
      </c>
      <c r="D80" s="1043" t="s">
        <v>1835</v>
      </c>
      <c r="E80" s="1015"/>
      <c r="F80" s="1044"/>
      <c r="G80" s="1045" t="s">
        <v>1834</v>
      </c>
      <c r="H80" s="1046" t="s">
        <v>1749</v>
      </c>
      <c r="I80" s="932">
        <v>800</v>
      </c>
      <c r="J80" s="1013">
        <v>93741</v>
      </c>
      <c r="K80" s="934">
        <f t="shared" si="6"/>
        <v>74992800</v>
      </c>
      <c r="L80" s="688"/>
    </row>
    <row r="81" spans="2:12" x14ac:dyDescent="0.3">
      <c r="B81" s="687"/>
      <c r="C81" s="697">
        <v>51</v>
      </c>
      <c r="D81" s="1043" t="s">
        <v>1837</v>
      </c>
      <c r="E81" s="1015"/>
      <c r="F81" s="1044"/>
      <c r="G81" s="1045" t="s">
        <v>1836</v>
      </c>
      <c r="H81" s="1046" t="s">
        <v>35</v>
      </c>
      <c r="I81" s="932">
        <v>6</v>
      </c>
      <c r="J81" s="1013">
        <v>803481</v>
      </c>
      <c r="K81" s="934">
        <f t="shared" si="6"/>
        <v>4820886</v>
      </c>
      <c r="L81" s="688"/>
    </row>
    <row r="82" spans="2:12" ht="31.2" x14ac:dyDescent="0.3">
      <c r="B82" s="687"/>
      <c r="C82" s="697">
        <v>52</v>
      </c>
      <c r="D82" s="1043" t="s">
        <v>1839</v>
      </c>
      <c r="E82" s="1015"/>
      <c r="F82" s="1044"/>
      <c r="G82" s="1045" t="s">
        <v>1838</v>
      </c>
      <c r="H82" s="1046" t="s">
        <v>35</v>
      </c>
      <c r="I82" s="932">
        <v>14</v>
      </c>
      <c r="J82" s="1013">
        <v>863709</v>
      </c>
      <c r="K82" s="934">
        <f t="shared" si="6"/>
        <v>12091926</v>
      </c>
      <c r="L82" s="688"/>
    </row>
    <row r="83" spans="2:12" ht="31.2" x14ac:dyDescent="0.3">
      <c r="B83" s="687"/>
      <c r="C83" s="697">
        <v>53</v>
      </c>
      <c r="D83" s="1043" t="s">
        <v>1830</v>
      </c>
      <c r="E83" s="1015"/>
      <c r="F83" s="1044"/>
      <c r="G83" s="1045" t="s">
        <v>1829</v>
      </c>
      <c r="H83" s="1046" t="s">
        <v>35</v>
      </c>
      <c r="I83" s="932">
        <v>449</v>
      </c>
      <c r="J83" s="1013">
        <v>868795</v>
      </c>
      <c r="K83" s="934">
        <f t="shared" si="6"/>
        <v>390088955</v>
      </c>
      <c r="L83" s="688"/>
    </row>
    <row r="84" spans="2:12" ht="62.4" x14ac:dyDescent="0.3">
      <c r="B84" s="687"/>
      <c r="C84" s="697">
        <v>54</v>
      </c>
      <c r="D84" s="1043" t="s">
        <v>1875</v>
      </c>
      <c r="E84" s="1015"/>
      <c r="F84" s="1044"/>
      <c r="G84" s="1045" t="s">
        <v>1874</v>
      </c>
      <c r="H84" s="1046" t="s">
        <v>35</v>
      </c>
      <c r="I84" s="932">
        <v>9</v>
      </c>
      <c r="J84" s="1013">
        <v>923932</v>
      </c>
      <c r="K84" s="934">
        <f t="shared" si="6"/>
        <v>8315388</v>
      </c>
      <c r="L84" s="688"/>
    </row>
    <row r="85" spans="2:12" ht="62.4" x14ac:dyDescent="0.3">
      <c r="B85" s="687"/>
      <c r="C85" s="697">
        <v>55</v>
      </c>
      <c r="D85" s="1043" t="s">
        <v>1871</v>
      </c>
      <c r="E85" s="1015"/>
      <c r="F85" s="1044"/>
      <c r="G85" s="1045" t="s">
        <v>1870</v>
      </c>
      <c r="H85" s="1046" t="s">
        <v>35</v>
      </c>
      <c r="I85" s="932">
        <v>5</v>
      </c>
      <c r="J85" s="1013">
        <v>978049</v>
      </c>
      <c r="K85" s="934">
        <f t="shared" si="6"/>
        <v>4890245</v>
      </c>
      <c r="L85" s="688"/>
    </row>
    <row r="86" spans="2:12" ht="78" x14ac:dyDescent="0.3">
      <c r="B86" s="687"/>
      <c r="C86" s="697">
        <v>56</v>
      </c>
      <c r="D86" s="1043" t="s">
        <v>1872</v>
      </c>
      <c r="E86" s="1015"/>
      <c r="F86" s="1044"/>
      <c r="G86" s="1045" t="s">
        <v>1873</v>
      </c>
      <c r="H86" s="1046" t="s">
        <v>35</v>
      </c>
      <c r="I86" s="932">
        <v>8</v>
      </c>
      <c r="J86" s="1013">
        <v>1114657</v>
      </c>
      <c r="K86" s="934">
        <f t="shared" si="6"/>
        <v>8917256</v>
      </c>
      <c r="L86" s="688"/>
    </row>
    <row r="87" spans="2:12" ht="62.4" x14ac:dyDescent="0.3">
      <c r="B87" s="687"/>
      <c r="C87" s="697">
        <v>57</v>
      </c>
      <c r="D87" s="1043" t="s">
        <v>1885</v>
      </c>
      <c r="E87" s="1015"/>
      <c r="F87" s="1044"/>
      <c r="G87" s="1045" t="s">
        <v>1884</v>
      </c>
      <c r="H87" s="1046" t="s">
        <v>36</v>
      </c>
      <c r="I87" s="932">
        <v>70</v>
      </c>
      <c r="J87" s="1013">
        <v>58014</v>
      </c>
      <c r="K87" s="934">
        <f t="shared" si="6"/>
        <v>4060980</v>
      </c>
      <c r="L87" s="688"/>
    </row>
    <row r="88" spans="2:12" ht="16.2" thickBot="1" x14ac:dyDescent="0.35">
      <c r="B88" s="687"/>
      <c r="C88" s="992" t="s">
        <v>1650</v>
      </c>
      <c r="D88" s="993"/>
      <c r="E88" s="994"/>
      <c r="F88" s="995"/>
      <c r="G88" s="996" t="s">
        <v>2625</v>
      </c>
      <c r="H88" s="993"/>
      <c r="I88" s="997"/>
      <c r="J88" s="1049"/>
      <c r="K88" s="999">
        <f>SUM(K72:K87)</f>
        <v>731505941</v>
      </c>
      <c r="L88" s="688"/>
    </row>
    <row r="89" spans="2:12" ht="16.2" thickBot="1" x14ac:dyDescent="0.35">
      <c r="B89" s="687"/>
      <c r="C89" s="919"/>
      <c r="D89" s="920"/>
      <c r="E89" s="1000"/>
      <c r="F89" s="1001"/>
      <c r="G89" s="920" t="s">
        <v>2626</v>
      </c>
      <c r="H89" s="922"/>
      <c r="I89" s="943"/>
      <c r="J89" s="924"/>
      <c r="K89" s="925"/>
      <c r="L89" s="688"/>
    </row>
    <row r="90" spans="2:12" ht="109.2" x14ac:dyDescent="0.3">
      <c r="B90" s="687"/>
      <c r="C90" s="697">
        <v>58</v>
      </c>
      <c r="D90" s="1050" t="s">
        <v>1896</v>
      </c>
      <c r="E90" s="928"/>
      <c r="F90" s="1051"/>
      <c r="G90" s="1052" t="s">
        <v>1895</v>
      </c>
      <c r="H90" s="1046" t="s">
        <v>36</v>
      </c>
      <c r="I90" s="932">
        <v>23000</v>
      </c>
      <c r="J90" s="1013">
        <v>3714</v>
      </c>
      <c r="K90" s="934">
        <f t="shared" ref="K90:K92" si="7">ROUNDUP(J90*I90,0)</f>
        <v>85422000</v>
      </c>
      <c r="L90" s="688"/>
    </row>
    <row r="91" spans="2:12" ht="109.2" x14ac:dyDescent="0.3">
      <c r="B91" s="687"/>
      <c r="C91" s="697">
        <v>59</v>
      </c>
      <c r="D91" s="1050" t="s">
        <v>1902</v>
      </c>
      <c r="E91" s="1015"/>
      <c r="F91" s="1044"/>
      <c r="G91" s="1052" t="s">
        <v>1897</v>
      </c>
      <c r="H91" s="1046" t="s">
        <v>35</v>
      </c>
      <c r="I91" s="932">
        <v>370</v>
      </c>
      <c r="J91" s="1013">
        <v>1019995</v>
      </c>
      <c r="K91" s="934">
        <f t="shared" si="7"/>
        <v>377398150</v>
      </c>
      <c r="L91" s="688"/>
    </row>
    <row r="92" spans="2:12" x14ac:dyDescent="0.3">
      <c r="B92" s="687"/>
      <c r="C92" s="697">
        <v>60</v>
      </c>
      <c r="D92" s="1050" t="s">
        <v>2242</v>
      </c>
      <c r="E92" s="1015"/>
      <c r="F92" s="1044"/>
      <c r="G92" s="1052" t="s">
        <v>1753</v>
      </c>
      <c r="H92" s="1046" t="s">
        <v>1749</v>
      </c>
      <c r="I92" s="932">
        <v>4835</v>
      </c>
      <c r="J92" s="1013">
        <v>4935</v>
      </c>
      <c r="K92" s="934">
        <f t="shared" si="7"/>
        <v>23860725</v>
      </c>
      <c r="L92" s="688"/>
    </row>
    <row r="93" spans="2:12" ht="16.2" thickBot="1" x14ac:dyDescent="0.35">
      <c r="B93" s="687"/>
      <c r="C93" s="992" t="s">
        <v>1650</v>
      </c>
      <c r="D93" s="993"/>
      <c r="E93" s="994"/>
      <c r="F93" s="995"/>
      <c r="G93" s="996" t="s">
        <v>2627</v>
      </c>
      <c r="H93" s="993"/>
      <c r="I93" s="997"/>
      <c r="J93" s="1049"/>
      <c r="K93" s="999">
        <f>SUM(K90:K92)</f>
        <v>486680875</v>
      </c>
      <c r="L93" s="688"/>
    </row>
    <row r="94" spans="2:12" ht="16.2" thickBot="1" x14ac:dyDescent="0.35">
      <c r="B94" s="687"/>
      <c r="C94" s="919"/>
      <c r="D94" s="920"/>
      <c r="E94" s="1000"/>
      <c r="F94" s="1001"/>
      <c r="G94" s="920" t="s">
        <v>2628</v>
      </c>
      <c r="H94" s="922"/>
      <c r="I94" s="943"/>
      <c r="J94" s="924"/>
      <c r="K94" s="925"/>
      <c r="L94" s="688"/>
    </row>
    <row r="95" spans="2:12" x14ac:dyDescent="0.3">
      <c r="B95" s="687"/>
      <c r="C95" s="697">
        <v>61</v>
      </c>
      <c r="D95" s="1050" t="s">
        <v>1793</v>
      </c>
      <c r="E95" s="928"/>
      <c r="F95" s="1051"/>
      <c r="G95" s="1052" t="s">
        <v>2286</v>
      </c>
      <c r="H95" s="1053" t="s">
        <v>35</v>
      </c>
      <c r="I95" s="1054">
        <v>7028</v>
      </c>
      <c r="J95" s="1013">
        <v>28973</v>
      </c>
      <c r="K95" s="934">
        <f t="shared" ref="K95:K117" si="8">ROUNDUP(J95*I95,0)</f>
        <v>203622244</v>
      </c>
      <c r="L95" s="688"/>
    </row>
    <row r="96" spans="2:12" ht="62.4" x14ac:dyDescent="0.3">
      <c r="B96" s="687"/>
      <c r="C96" s="697">
        <v>62</v>
      </c>
      <c r="D96" s="1050" t="s">
        <v>1842</v>
      </c>
      <c r="E96" s="1015"/>
      <c r="F96" s="1044"/>
      <c r="G96" s="1052" t="s">
        <v>70</v>
      </c>
      <c r="H96" s="1053" t="s">
        <v>57</v>
      </c>
      <c r="I96" s="1054">
        <v>1775</v>
      </c>
      <c r="J96" s="1013">
        <v>90827</v>
      </c>
      <c r="K96" s="934">
        <f t="shared" si="8"/>
        <v>161217925</v>
      </c>
      <c r="L96" s="688"/>
    </row>
    <row r="97" spans="2:12" x14ac:dyDescent="0.3">
      <c r="B97" s="687"/>
      <c r="C97" s="697">
        <v>63</v>
      </c>
      <c r="D97" s="1050" t="s">
        <v>1844</v>
      </c>
      <c r="E97" s="1015"/>
      <c r="F97" s="1044"/>
      <c r="G97" s="1052" t="s">
        <v>1843</v>
      </c>
      <c r="H97" s="1053" t="s">
        <v>1749</v>
      </c>
      <c r="I97" s="1054">
        <v>400000</v>
      </c>
      <c r="J97" s="1013">
        <v>1154</v>
      </c>
      <c r="K97" s="934">
        <f t="shared" si="8"/>
        <v>461600000</v>
      </c>
      <c r="L97" s="688"/>
    </row>
    <row r="98" spans="2:12" ht="31.2" x14ac:dyDescent="0.3">
      <c r="B98" s="687"/>
      <c r="C98" s="697">
        <v>64</v>
      </c>
      <c r="D98" s="1050" t="s">
        <v>348</v>
      </c>
      <c r="E98" s="1015"/>
      <c r="F98" s="1044"/>
      <c r="G98" s="1052" t="s">
        <v>2287</v>
      </c>
      <c r="H98" s="1053" t="s">
        <v>35</v>
      </c>
      <c r="I98" s="1054">
        <v>50</v>
      </c>
      <c r="J98" s="1013">
        <v>95176</v>
      </c>
      <c r="K98" s="934">
        <f t="shared" si="8"/>
        <v>4758800</v>
      </c>
      <c r="L98" s="688"/>
    </row>
    <row r="99" spans="2:12" ht="62.4" x14ac:dyDescent="0.3">
      <c r="B99" s="687"/>
      <c r="C99" s="697">
        <v>65</v>
      </c>
      <c r="D99" s="1050" t="s">
        <v>1894</v>
      </c>
      <c r="E99" s="1015"/>
      <c r="F99" s="1044"/>
      <c r="G99" s="1052" t="s">
        <v>1893</v>
      </c>
      <c r="H99" s="1053" t="s">
        <v>1749</v>
      </c>
      <c r="I99" s="1054">
        <v>862</v>
      </c>
      <c r="J99" s="1013">
        <v>70649</v>
      </c>
      <c r="K99" s="934">
        <f t="shared" si="8"/>
        <v>60899438</v>
      </c>
      <c r="L99" s="688"/>
    </row>
    <row r="100" spans="2:12" ht="46.8" x14ac:dyDescent="0.3">
      <c r="B100" s="687"/>
      <c r="C100" s="697">
        <v>66</v>
      </c>
      <c r="D100" s="1050" t="s">
        <v>1892</v>
      </c>
      <c r="E100" s="1015"/>
      <c r="F100" s="1044"/>
      <c r="G100" s="1052" t="s">
        <v>1891</v>
      </c>
      <c r="H100" s="1053" t="s">
        <v>36</v>
      </c>
      <c r="I100" s="1054">
        <v>850</v>
      </c>
      <c r="J100" s="1013">
        <v>9496</v>
      </c>
      <c r="K100" s="934">
        <f>ROUNDUP(J100*I100,0)</f>
        <v>8071600</v>
      </c>
      <c r="L100" s="688"/>
    </row>
    <row r="101" spans="2:12" ht="31.2" x14ac:dyDescent="0.3">
      <c r="B101" s="687"/>
      <c r="C101" s="697">
        <v>67</v>
      </c>
      <c r="D101" s="1050" t="s">
        <v>1904</v>
      </c>
      <c r="E101" s="1015"/>
      <c r="F101" s="1044"/>
      <c r="G101" s="1052" t="s">
        <v>1903</v>
      </c>
      <c r="H101" s="1053" t="s">
        <v>36</v>
      </c>
      <c r="I101" s="1054">
        <v>810</v>
      </c>
      <c r="J101" s="1013">
        <v>8489</v>
      </c>
      <c r="K101" s="934">
        <f>ROUNDUP(J101*I101,0)</f>
        <v>6876090</v>
      </c>
      <c r="L101" s="688"/>
    </row>
    <row r="102" spans="2:12" ht="31.2" x14ac:dyDescent="0.3">
      <c r="B102" s="687"/>
      <c r="C102" s="697">
        <v>68</v>
      </c>
      <c r="D102" s="1050" t="s">
        <v>2303</v>
      </c>
      <c r="E102" s="1015"/>
      <c r="F102" s="1044"/>
      <c r="G102" s="1052" t="s">
        <v>2304</v>
      </c>
      <c r="H102" s="1053" t="s">
        <v>35</v>
      </c>
      <c r="I102" s="1054">
        <v>5</v>
      </c>
      <c r="J102" s="1013">
        <v>749380</v>
      </c>
      <c r="K102" s="934">
        <f t="shared" si="8"/>
        <v>3746900</v>
      </c>
      <c r="L102" s="688"/>
    </row>
    <row r="103" spans="2:12" ht="31.2" x14ac:dyDescent="0.3">
      <c r="B103" s="687"/>
      <c r="C103" s="697">
        <v>69</v>
      </c>
      <c r="D103" s="1050" t="s">
        <v>1848</v>
      </c>
      <c r="E103" s="1015"/>
      <c r="F103" s="1044"/>
      <c r="G103" s="1052" t="s">
        <v>2308</v>
      </c>
      <c r="H103" s="1053" t="s">
        <v>1749</v>
      </c>
      <c r="I103" s="1054">
        <v>10</v>
      </c>
      <c r="J103" s="1013">
        <v>450594</v>
      </c>
      <c r="K103" s="934">
        <f t="shared" si="8"/>
        <v>4505940</v>
      </c>
      <c r="L103" s="688"/>
    </row>
    <row r="104" spans="2:12" ht="31.2" x14ac:dyDescent="0.3">
      <c r="B104" s="687"/>
      <c r="C104" s="697">
        <v>70</v>
      </c>
      <c r="D104" s="1050" t="s">
        <v>1877</v>
      </c>
      <c r="E104" s="1015"/>
      <c r="F104" s="1044"/>
      <c r="G104" s="1052" t="s">
        <v>1876</v>
      </c>
      <c r="H104" s="1053" t="s">
        <v>1749</v>
      </c>
      <c r="I104" s="1054">
        <v>57</v>
      </c>
      <c r="J104" s="1013">
        <v>1449983</v>
      </c>
      <c r="K104" s="934">
        <f t="shared" si="8"/>
        <v>82649031</v>
      </c>
      <c r="L104" s="688"/>
    </row>
    <row r="105" spans="2:12" ht="31.2" x14ac:dyDescent="0.3">
      <c r="B105" s="687"/>
      <c r="C105" s="697">
        <v>71</v>
      </c>
      <c r="D105" s="1050" t="s">
        <v>1881</v>
      </c>
      <c r="E105" s="1015"/>
      <c r="F105" s="1044"/>
      <c r="G105" s="1052" t="s">
        <v>1880</v>
      </c>
      <c r="H105" s="1053" t="s">
        <v>1749</v>
      </c>
      <c r="I105" s="1054">
        <v>253</v>
      </c>
      <c r="J105" s="1013">
        <v>36824</v>
      </c>
      <c r="K105" s="934">
        <f t="shared" si="8"/>
        <v>9316472</v>
      </c>
      <c r="L105" s="688"/>
    </row>
    <row r="106" spans="2:12" ht="31.2" x14ac:dyDescent="0.3">
      <c r="B106" s="687"/>
      <c r="C106" s="697">
        <v>72</v>
      </c>
      <c r="D106" s="1050" t="s">
        <v>1883</v>
      </c>
      <c r="E106" s="1015"/>
      <c r="F106" s="1044"/>
      <c r="G106" s="1052" t="s">
        <v>1882</v>
      </c>
      <c r="H106" s="1053" t="s">
        <v>1749</v>
      </c>
      <c r="I106" s="1054">
        <v>71</v>
      </c>
      <c r="J106" s="1013">
        <v>24584</v>
      </c>
      <c r="K106" s="934">
        <f t="shared" si="8"/>
        <v>1745464</v>
      </c>
      <c r="L106" s="688"/>
    </row>
    <row r="107" spans="2:12" ht="31.2" x14ac:dyDescent="0.3">
      <c r="B107" s="687"/>
      <c r="C107" s="697">
        <v>73</v>
      </c>
      <c r="D107" s="1050" t="s">
        <v>1350</v>
      </c>
      <c r="E107" s="1015"/>
      <c r="F107" s="1044"/>
      <c r="G107" s="1052" t="s">
        <v>1849</v>
      </c>
      <c r="H107" s="1053" t="s">
        <v>35</v>
      </c>
      <c r="I107" s="1054">
        <v>5</v>
      </c>
      <c r="J107" s="1013">
        <v>226688</v>
      </c>
      <c r="K107" s="934">
        <f t="shared" si="8"/>
        <v>1133440</v>
      </c>
      <c r="L107" s="688"/>
    </row>
    <row r="108" spans="2:12" x14ac:dyDescent="0.3">
      <c r="B108" s="687"/>
      <c r="C108" s="697">
        <v>74</v>
      </c>
      <c r="D108" s="1050" t="s">
        <v>1850</v>
      </c>
      <c r="E108" s="1015"/>
      <c r="F108" s="1044"/>
      <c r="G108" s="1052" t="s">
        <v>1750</v>
      </c>
      <c r="H108" s="1053" t="s">
        <v>35</v>
      </c>
      <c r="I108" s="1054">
        <v>5</v>
      </c>
      <c r="J108" s="1013">
        <v>150156</v>
      </c>
      <c r="K108" s="934">
        <f t="shared" si="8"/>
        <v>750780</v>
      </c>
      <c r="L108" s="688"/>
    </row>
    <row r="109" spans="2:12" ht="46.8" x14ac:dyDescent="0.3">
      <c r="B109" s="687"/>
      <c r="C109" s="697">
        <v>75</v>
      </c>
      <c r="D109" s="1050" t="s">
        <v>1853</v>
      </c>
      <c r="E109" s="1015"/>
      <c r="F109" s="1044"/>
      <c r="G109" s="1052" t="s">
        <v>1852</v>
      </c>
      <c r="H109" s="1053" t="s">
        <v>36</v>
      </c>
      <c r="I109" s="1054">
        <v>32</v>
      </c>
      <c r="J109" s="1013">
        <v>21460</v>
      </c>
      <c r="K109" s="934">
        <f t="shared" si="8"/>
        <v>686720</v>
      </c>
      <c r="L109" s="688"/>
    </row>
    <row r="110" spans="2:12" ht="46.8" x14ac:dyDescent="0.3">
      <c r="B110" s="687"/>
      <c r="C110" s="697">
        <v>76</v>
      </c>
      <c r="D110" s="1050" t="s">
        <v>803</v>
      </c>
      <c r="E110" s="1015"/>
      <c r="F110" s="1044"/>
      <c r="G110" s="1052" t="s">
        <v>1854</v>
      </c>
      <c r="H110" s="1053" t="s">
        <v>36</v>
      </c>
      <c r="I110" s="1054">
        <v>2</v>
      </c>
      <c r="J110" s="1013">
        <v>18385</v>
      </c>
      <c r="K110" s="934">
        <f t="shared" si="8"/>
        <v>36770</v>
      </c>
      <c r="L110" s="688"/>
    </row>
    <row r="111" spans="2:12" ht="31.2" x14ac:dyDescent="0.3">
      <c r="B111" s="687"/>
      <c r="C111" s="697">
        <v>77</v>
      </c>
      <c r="D111" s="1050" t="s">
        <v>1856</v>
      </c>
      <c r="E111" s="1015"/>
      <c r="F111" s="1044"/>
      <c r="G111" s="1052" t="s">
        <v>1855</v>
      </c>
      <c r="H111" s="1053" t="s">
        <v>36</v>
      </c>
      <c r="I111" s="1054">
        <v>120</v>
      </c>
      <c r="J111" s="1013">
        <v>7700</v>
      </c>
      <c r="K111" s="934">
        <f t="shared" si="8"/>
        <v>924000</v>
      </c>
      <c r="L111" s="688"/>
    </row>
    <row r="112" spans="2:12" ht="31.2" x14ac:dyDescent="0.3">
      <c r="B112" s="687"/>
      <c r="C112" s="697">
        <v>78</v>
      </c>
      <c r="D112" s="1050" t="s">
        <v>1858</v>
      </c>
      <c r="E112" s="1015"/>
      <c r="F112" s="1044"/>
      <c r="G112" s="1052" t="s">
        <v>1857</v>
      </c>
      <c r="H112" s="1053" t="s">
        <v>36</v>
      </c>
      <c r="I112" s="1054">
        <v>100</v>
      </c>
      <c r="J112" s="1013">
        <v>9226</v>
      </c>
      <c r="K112" s="934">
        <f t="shared" si="8"/>
        <v>922600</v>
      </c>
      <c r="L112" s="688"/>
    </row>
    <row r="113" spans="2:12" x14ac:dyDescent="0.3">
      <c r="B113" s="687"/>
      <c r="C113" s="697">
        <v>79</v>
      </c>
      <c r="D113" s="1050" t="s">
        <v>1859</v>
      </c>
      <c r="E113" s="1015"/>
      <c r="F113" s="1044"/>
      <c r="G113" s="1052" t="s">
        <v>2333</v>
      </c>
      <c r="H113" s="1053" t="s">
        <v>35</v>
      </c>
      <c r="I113" s="1054">
        <v>3</v>
      </c>
      <c r="J113" s="1013">
        <v>555343</v>
      </c>
      <c r="K113" s="934">
        <f t="shared" si="8"/>
        <v>1666029</v>
      </c>
      <c r="L113" s="688"/>
    </row>
    <row r="114" spans="2:12" x14ac:dyDescent="0.3">
      <c r="B114" s="687"/>
      <c r="C114" s="697">
        <v>80</v>
      </c>
      <c r="D114" s="1050" t="s">
        <v>1861</v>
      </c>
      <c r="E114" s="1015"/>
      <c r="F114" s="1044"/>
      <c r="G114" s="1052" t="s">
        <v>1860</v>
      </c>
      <c r="H114" s="1053" t="s">
        <v>1749</v>
      </c>
      <c r="I114" s="1054">
        <v>1</v>
      </c>
      <c r="J114" s="1013">
        <v>35091</v>
      </c>
      <c r="K114" s="934">
        <f t="shared" si="8"/>
        <v>35091</v>
      </c>
      <c r="L114" s="688"/>
    </row>
    <row r="115" spans="2:12" ht="31.2" x14ac:dyDescent="0.3">
      <c r="B115" s="687"/>
      <c r="C115" s="697">
        <v>81</v>
      </c>
      <c r="D115" s="1050" t="s">
        <v>1863</v>
      </c>
      <c r="E115" s="1015"/>
      <c r="F115" s="1044"/>
      <c r="G115" s="1052" t="s">
        <v>1862</v>
      </c>
      <c r="H115" s="1053" t="s">
        <v>1749</v>
      </c>
      <c r="I115" s="1054">
        <v>1</v>
      </c>
      <c r="J115" s="1013">
        <v>68471</v>
      </c>
      <c r="K115" s="934">
        <f t="shared" si="8"/>
        <v>68471</v>
      </c>
      <c r="L115" s="688"/>
    </row>
    <row r="116" spans="2:12" ht="31.2" x14ac:dyDescent="0.3">
      <c r="B116" s="687"/>
      <c r="C116" s="697">
        <v>82</v>
      </c>
      <c r="D116" s="1050" t="s">
        <v>1865</v>
      </c>
      <c r="E116" s="1015"/>
      <c r="F116" s="1044"/>
      <c r="G116" s="1052" t="s">
        <v>1864</v>
      </c>
      <c r="H116" s="1053" t="s">
        <v>1749</v>
      </c>
      <c r="I116" s="1054">
        <v>35</v>
      </c>
      <c r="J116" s="1013">
        <v>35526</v>
      </c>
      <c r="K116" s="934">
        <f t="shared" si="8"/>
        <v>1243410</v>
      </c>
      <c r="L116" s="688"/>
    </row>
    <row r="117" spans="2:12" ht="31.2" x14ac:dyDescent="0.3">
      <c r="B117" s="687"/>
      <c r="C117" s="697">
        <v>83</v>
      </c>
      <c r="D117" s="1050" t="s">
        <v>1867</v>
      </c>
      <c r="E117" s="1015"/>
      <c r="F117" s="1044"/>
      <c r="G117" s="1052" t="s">
        <v>1866</v>
      </c>
      <c r="H117" s="1053" t="s">
        <v>1749</v>
      </c>
      <c r="I117" s="1054">
        <v>100</v>
      </c>
      <c r="J117" s="1013">
        <v>9381</v>
      </c>
      <c r="K117" s="934">
        <f t="shared" si="8"/>
        <v>938100</v>
      </c>
      <c r="L117" s="688"/>
    </row>
    <row r="118" spans="2:12" ht="16.2" thickBot="1" x14ac:dyDescent="0.35">
      <c r="B118" s="687"/>
      <c r="C118" s="992" t="s">
        <v>1650</v>
      </c>
      <c r="D118" s="993"/>
      <c r="E118" s="994"/>
      <c r="F118" s="995"/>
      <c r="G118" s="996" t="s">
        <v>2629</v>
      </c>
      <c r="H118" s="993"/>
      <c r="I118" s="1055"/>
      <c r="J118" s="1049"/>
      <c r="K118" s="999">
        <f>SUM(K95:K117)</f>
        <v>1017415315</v>
      </c>
      <c r="L118" s="688"/>
    </row>
    <row r="119" spans="2:12" ht="16.2" thickBot="1" x14ac:dyDescent="0.35">
      <c r="B119" s="687"/>
      <c r="C119" s="919"/>
      <c r="D119" s="920"/>
      <c r="E119" s="1000"/>
      <c r="F119" s="1001"/>
      <c r="G119" s="920" t="s">
        <v>2630</v>
      </c>
      <c r="H119" s="922"/>
      <c r="I119" s="943"/>
      <c r="J119" s="924"/>
      <c r="K119" s="925"/>
      <c r="L119" s="688"/>
    </row>
    <row r="120" spans="2:12" ht="31.2" x14ac:dyDescent="0.3">
      <c r="B120" s="687"/>
      <c r="C120" s="697">
        <v>84</v>
      </c>
      <c r="D120" s="1050" t="s">
        <v>1804</v>
      </c>
      <c r="E120" s="928"/>
      <c r="F120" s="1051"/>
      <c r="G120" s="1052" t="s">
        <v>1803</v>
      </c>
      <c r="H120" s="1046" t="s">
        <v>41</v>
      </c>
      <c r="I120" s="932">
        <v>83380</v>
      </c>
      <c r="J120" s="1013">
        <v>5662</v>
      </c>
      <c r="K120" s="934">
        <f t="shared" ref="K120" si="9">ROUNDUP(J120*I120,0)</f>
        <v>472097560</v>
      </c>
      <c r="L120" s="688"/>
    </row>
    <row r="121" spans="2:12" ht="16.2" thickBot="1" x14ac:dyDescent="0.35">
      <c r="B121" s="687"/>
      <c r="C121" s="992" t="s">
        <v>1650</v>
      </c>
      <c r="D121" s="993"/>
      <c r="E121" s="994"/>
      <c r="F121" s="995"/>
      <c r="G121" s="996" t="s">
        <v>2631</v>
      </c>
      <c r="H121" s="993"/>
      <c r="I121" s="1056"/>
      <c r="J121" s="1049"/>
      <c r="K121" s="999">
        <f>SUM(K120:K120)</f>
        <v>472097560</v>
      </c>
      <c r="L121" s="688"/>
    </row>
    <row r="122" spans="2:12" ht="16.2" thickBot="1" x14ac:dyDescent="0.35">
      <c r="B122" s="687"/>
      <c r="C122" s="919"/>
      <c r="D122" s="920"/>
      <c r="E122" s="1000"/>
      <c r="F122" s="1001"/>
      <c r="G122" s="920" t="s">
        <v>2632</v>
      </c>
      <c r="H122" s="922"/>
      <c r="I122" s="943"/>
      <c r="J122" s="924"/>
      <c r="K122" s="925"/>
      <c r="L122" s="688"/>
    </row>
    <row r="123" spans="2:12" ht="31.2" x14ac:dyDescent="0.3">
      <c r="B123" s="687"/>
      <c r="C123" s="697">
        <v>85</v>
      </c>
      <c r="D123" s="1050" t="s">
        <v>1906</v>
      </c>
      <c r="E123" s="928"/>
      <c r="F123" s="1051"/>
      <c r="G123" s="1052" t="s">
        <v>1805</v>
      </c>
      <c r="H123" s="1046" t="s">
        <v>1749</v>
      </c>
      <c r="I123" s="932">
        <v>11</v>
      </c>
      <c r="J123" s="1013">
        <v>201104</v>
      </c>
      <c r="K123" s="934">
        <f t="shared" ref="K123:K124" si="10">ROUNDUP(J123*I123,0)</f>
        <v>2212144</v>
      </c>
      <c r="L123" s="688"/>
    </row>
    <row r="124" spans="2:12" ht="93.6" x14ac:dyDescent="0.3">
      <c r="B124" s="687"/>
      <c r="C124" s="697">
        <v>86</v>
      </c>
      <c r="D124" s="1050" t="s">
        <v>1807</v>
      </c>
      <c r="E124" s="1015"/>
      <c r="F124" s="1044"/>
      <c r="G124" s="1052" t="s">
        <v>1806</v>
      </c>
      <c r="H124" s="1046" t="s">
        <v>1749</v>
      </c>
      <c r="I124" s="932">
        <v>130</v>
      </c>
      <c r="J124" s="1013">
        <v>536043</v>
      </c>
      <c r="K124" s="934">
        <f t="shared" si="10"/>
        <v>69685590</v>
      </c>
      <c r="L124" s="688"/>
    </row>
    <row r="125" spans="2:12" ht="16.2" thickBot="1" x14ac:dyDescent="0.35">
      <c r="B125" s="687"/>
      <c r="C125" s="992" t="s">
        <v>1650</v>
      </c>
      <c r="D125" s="993"/>
      <c r="E125" s="994"/>
      <c r="F125" s="995"/>
      <c r="G125" s="996" t="s">
        <v>2633</v>
      </c>
      <c r="H125" s="993"/>
      <c r="I125" s="997"/>
      <c r="J125" s="1049"/>
      <c r="K125" s="999">
        <f>SUM(K123:K124)</f>
        <v>71897734</v>
      </c>
      <c r="L125" s="688"/>
    </row>
    <row r="126" spans="2:12" ht="16.2" thickBot="1" x14ac:dyDescent="0.35">
      <c r="B126" s="687"/>
      <c r="C126" s="919"/>
      <c r="D126" s="920"/>
      <c r="E126" s="1000"/>
      <c r="F126" s="1001"/>
      <c r="G126" s="920" t="s">
        <v>2634</v>
      </c>
      <c r="H126" s="922"/>
      <c r="I126" s="943"/>
      <c r="J126" s="924"/>
      <c r="K126" s="925"/>
      <c r="L126" s="688"/>
    </row>
    <row r="127" spans="2:12" ht="46.8" x14ac:dyDescent="0.3">
      <c r="B127" s="687"/>
      <c r="C127" s="697">
        <v>87</v>
      </c>
      <c r="D127" s="1043" t="s">
        <v>1899</v>
      </c>
      <c r="E127" s="928"/>
      <c r="F127" s="1051"/>
      <c r="G127" s="1052" t="s">
        <v>1898</v>
      </c>
      <c r="H127" s="1046" t="s">
        <v>1749</v>
      </c>
      <c r="I127" s="932">
        <v>300</v>
      </c>
      <c r="J127" s="1013">
        <v>2296</v>
      </c>
      <c r="K127" s="934">
        <f t="shared" ref="K127:K129" si="11">ROUNDUP(J127*I127,0)</f>
        <v>688800</v>
      </c>
      <c r="L127" s="688"/>
    </row>
    <row r="128" spans="2:12" ht="62.4" x14ac:dyDescent="0.3">
      <c r="B128" s="687"/>
      <c r="C128" s="697">
        <v>88</v>
      </c>
      <c r="D128" s="1043" t="s">
        <v>1901</v>
      </c>
      <c r="E128" s="1015"/>
      <c r="F128" s="1044"/>
      <c r="G128" s="1052" t="s">
        <v>1900</v>
      </c>
      <c r="H128" s="1046" t="s">
        <v>36</v>
      </c>
      <c r="I128" s="932">
        <v>200</v>
      </c>
      <c r="J128" s="1013">
        <v>55326</v>
      </c>
      <c r="K128" s="934">
        <f t="shared" si="11"/>
        <v>11065200</v>
      </c>
      <c r="L128" s="688"/>
    </row>
    <row r="129" spans="2:12" ht="78" x14ac:dyDescent="0.3">
      <c r="B129" s="687"/>
      <c r="C129" s="697">
        <v>89</v>
      </c>
      <c r="D129" s="1043" t="s">
        <v>1905</v>
      </c>
      <c r="E129" s="1015"/>
      <c r="F129" s="1044"/>
      <c r="G129" s="1052" t="s">
        <v>2402</v>
      </c>
      <c r="H129" s="1046" t="s">
        <v>57</v>
      </c>
      <c r="I129" s="932">
        <v>200</v>
      </c>
      <c r="J129" s="1013">
        <v>331192</v>
      </c>
      <c r="K129" s="934">
        <f t="shared" si="11"/>
        <v>66238400</v>
      </c>
      <c r="L129" s="688"/>
    </row>
    <row r="130" spans="2:12" ht="16.2" thickBot="1" x14ac:dyDescent="0.35">
      <c r="B130" s="687"/>
      <c r="C130" s="992" t="s">
        <v>1650</v>
      </c>
      <c r="D130" s="993"/>
      <c r="E130" s="994"/>
      <c r="F130" s="995"/>
      <c r="G130" s="996" t="s">
        <v>2635</v>
      </c>
      <c r="H130" s="993"/>
      <c r="I130" s="997"/>
      <c r="J130" s="1049"/>
      <c r="K130" s="999">
        <f>SUM(K127:K129)</f>
        <v>77992400</v>
      </c>
      <c r="L130" s="688"/>
    </row>
    <row r="131" spans="2:12" ht="16.2" thickBot="1" x14ac:dyDescent="0.35">
      <c r="B131" s="687"/>
      <c r="C131" s="919"/>
      <c r="D131" s="920"/>
      <c r="E131" s="1000"/>
      <c r="F131" s="1001"/>
      <c r="G131" s="920" t="s">
        <v>2636</v>
      </c>
      <c r="H131" s="922"/>
      <c r="I131" s="943"/>
      <c r="J131" s="924"/>
      <c r="K131" s="925"/>
      <c r="L131" s="688"/>
    </row>
    <row r="132" spans="2:12" ht="62.4" x14ac:dyDescent="0.3">
      <c r="B132" s="687"/>
      <c r="C132" s="697">
        <v>90</v>
      </c>
      <c r="D132" s="1050" t="s">
        <v>1801</v>
      </c>
      <c r="E132" s="928"/>
      <c r="F132" s="1051"/>
      <c r="G132" s="1052" t="s">
        <v>2447</v>
      </c>
      <c r="H132" s="1046" t="s">
        <v>2591</v>
      </c>
      <c r="I132" s="932">
        <v>725000</v>
      </c>
      <c r="J132" s="1013">
        <v>1609</v>
      </c>
      <c r="K132" s="934">
        <f t="shared" ref="K132:K134" si="12">ROUNDUP(J132*I132,0)</f>
        <v>1166525000</v>
      </c>
      <c r="L132" s="688"/>
    </row>
    <row r="133" spans="2:12" ht="46.8" x14ac:dyDescent="0.3">
      <c r="B133" s="687"/>
      <c r="C133" s="697">
        <v>91</v>
      </c>
      <c r="D133" s="1050" t="s">
        <v>1802</v>
      </c>
      <c r="E133" s="1015"/>
      <c r="F133" s="1044"/>
      <c r="G133" s="1052" t="s">
        <v>2450</v>
      </c>
      <c r="H133" s="1046" t="s">
        <v>40</v>
      </c>
      <c r="I133" s="932">
        <v>200000</v>
      </c>
      <c r="J133" s="1013">
        <v>1238</v>
      </c>
      <c r="K133" s="934">
        <f t="shared" si="12"/>
        <v>247600000</v>
      </c>
      <c r="L133" s="688"/>
    </row>
    <row r="134" spans="2:12" ht="46.8" x14ac:dyDescent="0.3">
      <c r="B134" s="687"/>
      <c r="C134" s="697">
        <v>92</v>
      </c>
      <c r="D134" s="1050" t="s">
        <v>1907</v>
      </c>
      <c r="E134" s="1015"/>
      <c r="F134" s="1044"/>
      <c r="G134" s="1052" t="s">
        <v>2453</v>
      </c>
      <c r="H134" s="1046" t="s">
        <v>35</v>
      </c>
      <c r="I134" s="932">
        <v>2000</v>
      </c>
      <c r="J134" s="1013">
        <v>4466</v>
      </c>
      <c r="K134" s="934">
        <f t="shared" si="12"/>
        <v>8932000</v>
      </c>
      <c r="L134" s="688"/>
    </row>
    <row r="135" spans="2:12" ht="16.2" thickBot="1" x14ac:dyDescent="0.35">
      <c r="B135" s="687"/>
      <c r="C135" s="992" t="s">
        <v>1650</v>
      </c>
      <c r="D135" s="993"/>
      <c r="E135" s="994"/>
      <c r="F135" s="995"/>
      <c r="G135" s="996" t="s">
        <v>2637</v>
      </c>
      <c r="H135" s="993"/>
      <c r="I135" s="997"/>
      <c r="J135" s="1049"/>
      <c r="K135" s="999">
        <f>SUM(K132:K134)</f>
        <v>1423057000</v>
      </c>
      <c r="L135" s="688"/>
    </row>
    <row r="136" spans="2:12" ht="16.2" thickBot="1" x14ac:dyDescent="0.35">
      <c r="B136" s="687"/>
      <c r="C136" s="919"/>
      <c r="D136" s="920"/>
      <c r="E136" s="1000"/>
      <c r="F136" s="1001"/>
      <c r="G136" s="920" t="s">
        <v>2638</v>
      </c>
      <c r="H136" s="922"/>
      <c r="I136" s="943"/>
      <c r="J136" s="924"/>
      <c r="K136" s="925"/>
      <c r="L136" s="688"/>
    </row>
    <row r="137" spans="2:12" ht="62.4" x14ac:dyDescent="0.3">
      <c r="B137" s="687"/>
      <c r="C137" s="697">
        <v>93</v>
      </c>
      <c r="D137" s="1050" t="s">
        <v>1889</v>
      </c>
      <c r="E137" s="928"/>
      <c r="F137" s="1051"/>
      <c r="G137" s="1052" t="s">
        <v>1888</v>
      </c>
      <c r="H137" s="1046" t="s">
        <v>57</v>
      </c>
      <c r="I137" s="932">
        <v>100</v>
      </c>
      <c r="J137" s="1013">
        <v>64025</v>
      </c>
      <c r="K137" s="934">
        <f t="shared" ref="K137:K139" si="13">ROUNDUP(J137*I137,0)</f>
        <v>6402500</v>
      </c>
      <c r="L137" s="688"/>
    </row>
    <row r="138" spans="2:12" ht="31.2" x14ac:dyDescent="0.3">
      <c r="B138" s="687"/>
      <c r="C138" s="697">
        <v>94</v>
      </c>
      <c r="D138" s="1050" t="s">
        <v>1841</v>
      </c>
      <c r="E138" s="1015"/>
      <c r="F138" s="1044"/>
      <c r="G138" s="1052" t="s">
        <v>2509</v>
      </c>
      <c r="H138" s="1046" t="s">
        <v>60</v>
      </c>
      <c r="I138" s="932">
        <v>130</v>
      </c>
      <c r="J138" s="1013">
        <v>772037</v>
      </c>
      <c r="K138" s="934">
        <f t="shared" si="13"/>
        <v>100364810</v>
      </c>
      <c r="L138" s="688"/>
    </row>
    <row r="139" spans="2:12" ht="62.4" x14ac:dyDescent="0.3">
      <c r="B139" s="687"/>
      <c r="C139" s="697">
        <v>95</v>
      </c>
      <c r="D139" s="1050" t="s">
        <v>1887</v>
      </c>
      <c r="E139" s="1015"/>
      <c r="F139" s="1044"/>
      <c r="G139" s="1052" t="s">
        <v>1886</v>
      </c>
      <c r="H139" s="1046" t="s">
        <v>57</v>
      </c>
      <c r="I139" s="932">
        <v>10</v>
      </c>
      <c r="J139" s="1013">
        <v>229169</v>
      </c>
      <c r="K139" s="934">
        <f t="shared" si="13"/>
        <v>2291690</v>
      </c>
      <c r="L139" s="688"/>
    </row>
    <row r="140" spans="2:12" ht="16.2" thickBot="1" x14ac:dyDescent="0.35">
      <c r="B140" s="687"/>
      <c r="C140" s="992" t="s">
        <v>1650</v>
      </c>
      <c r="D140" s="993"/>
      <c r="E140" s="994"/>
      <c r="F140" s="995"/>
      <c r="G140" s="996" t="s">
        <v>2639</v>
      </c>
      <c r="H140" s="993"/>
      <c r="I140" s="997"/>
      <c r="J140" s="1049"/>
      <c r="K140" s="999">
        <f>SUM(K137:K139)</f>
        <v>109059000</v>
      </c>
      <c r="L140" s="688"/>
    </row>
    <row r="141" spans="2:12" ht="16.2" thickBot="1" x14ac:dyDescent="0.35">
      <c r="B141" s="687"/>
      <c r="C141" s="919"/>
      <c r="D141" s="920"/>
      <c r="E141" s="1000"/>
      <c r="F141" s="1001"/>
      <c r="G141" s="920" t="s">
        <v>2640</v>
      </c>
      <c r="H141" s="922"/>
      <c r="I141" s="943"/>
      <c r="J141" s="924"/>
      <c r="K141" s="925"/>
      <c r="L141" s="688"/>
    </row>
    <row r="142" spans="2:12" x14ac:dyDescent="0.3">
      <c r="B142" s="687"/>
      <c r="C142" s="697">
        <v>96</v>
      </c>
      <c r="D142" s="1050" t="s">
        <v>1869</v>
      </c>
      <c r="E142" s="928"/>
      <c r="F142" s="1051"/>
      <c r="G142" s="1052" t="s">
        <v>1868</v>
      </c>
      <c r="H142" s="1046" t="s">
        <v>1751</v>
      </c>
      <c r="I142" s="932">
        <v>197</v>
      </c>
      <c r="J142" s="1013">
        <v>76951</v>
      </c>
      <c r="K142" s="934">
        <f t="shared" ref="K142" si="14">ROUNDUP(J142*I142,0)</f>
        <v>15159347</v>
      </c>
      <c r="L142" s="688"/>
    </row>
    <row r="143" spans="2:12" ht="16.2" thickBot="1" x14ac:dyDescent="0.35">
      <c r="B143" s="687"/>
      <c r="C143" s="954" t="s">
        <v>1650</v>
      </c>
      <c r="D143" s="955"/>
      <c r="E143" s="956"/>
      <c r="F143" s="955"/>
      <c r="G143" s="957" t="s">
        <v>2641</v>
      </c>
      <c r="H143" s="955"/>
      <c r="I143" s="840"/>
      <c r="J143" s="1057"/>
      <c r="K143" s="959">
        <f>SUM(K142:K142)</f>
        <v>15159347</v>
      </c>
      <c r="L143" s="688"/>
    </row>
    <row r="144" spans="2:12" s="715" customFormat="1" ht="16.2" thickBot="1" x14ac:dyDescent="0.35">
      <c r="B144" s="716"/>
      <c r="C144" s="1204" t="s">
        <v>1651</v>
      </c>
      <c r="D144" s="1205"/>
      <c r="E144" s="1205"/>
      <c r="F144" s="1205"/>
      <c r="G144" s="1205"/>
      <c r="H144" s="1205"/>
      <c r="I144" s="1205"/>
      <c r="J144" s="1206"/>
      <c r="K144" s="1058">
        <f>K143+K140+K135+K130+K125+K121+K118+K93+K88+K69+K58+K25+K22+K15</f>
        <v>6642396252</v>
      </c>
      <c r="L144" s="718"/>
    </row>
    <row r="145" spans="2:12" s="715" customFormat="1" ht="9.75" customHeight="1" thickBot="1" x14ac:dyDescent="0.35">
      <c r="B145" s="716"/>
      <c r="C145" s="720"/>
      <c r="D145" s="720"/>
      <c r="E145" s="1059"/>
      <c r="F145" s="720"/>
      <c r="G145" s="720"/>
      <c r="H145" s="1060"/>
      <c r="I145" s="1061"/>
      <c r="J145" s="1062"/>
      <c r="K145" s="1062"/>
      <c r="L145" s="718"/>
    </row>
    <row r="146" spans="2:12" s="715" customFormat="1" ht="15.75" customHeight="1" x14ac:dyDescent="0.3">
      <c r="B146" s="716"/>
      <c r="C146" s="722"/>
      <c r="D146" s="723"/>
      <c r="E146" s="1063"/>
      <c r="F146" s="722"/>
      <c r="G146" s="1207" t="s">
        <v>1652</v>
      </c>
      <c r="H146" s="1208"/>
      <c r="I146" s="1208"/>
      <c r="J146" s="1208"/>
      <c r="K146" s="1209"/>
      <c r="L146" s="718"/>
    </row>
    <row r="147" spans="2:12" s="715" customFormat="1" x14ac:dyDescent="0.3">
      <c r="B147" s="716"/>
      <c r="C147" s="722"/>
      <c r="D147" s="731"/>
      <c r="E147" s="1064"/>
      <c r="F147" s="731"/>
      <c r="G147" s="1210"/>
      <c r="H147" s="1211"/>
      <c r="I147" s="1211"/>
      <c r="J147" s="1211"/>
      <c r="K147" s="1212"/>
      <c r="L147" s="1065"/>
    </row>
    <row r="148" spans="2:12" s="715" customFormat="1" ht="32.1" customHeight="1" x14ac:dyDescent="0.3">
      <c r="B148" s="716"/>
      <c r="C148" s="722"/>
      <c r="D148" s="731"/>
      <c r="E148" s="1064"/>
      <c r="F148" s="731"/>
      <c r="G148" s="1066" t="s">
        <v>2642</v>
      </c>
      <c r="H148" s="1067" t="s">
        <v>2643</v>
      </c>
      <c r="I148" s="1068"/>
      <c r="J148" s="1069"/>
      <c r="K148" s="1070">
        <v>39968314</v>
      </c>
      <c r="L148" s="718"/>
    </row>
    <row r="149" spans="2:12" s="715" customFormat="1" ht="32.1" customHeight="1" x14ac:dyDescent="0.3">
      <c r="B149" s="716"/>
      <c r="C149" s="722"/>
      <c r="D149" s="731"/>
      <c r="E149" s="1064"/>
      <c r="F149" s="731"/>
      <c r="G149" s="1066" t="s">
        <v>2644</v>
      </c>
      <c r="H149" s="1067" t="s">
        <v>2643</v>
      </c>
      <c r="I149" s="1068"/>
      <c r="J149" s="1069"/>
      <c r="K149" s="1070">
        <v>7491688</v>
      </c>
      <c r="L149" s="718"/>
    </row>
    <row r="150" spans="2:12" s="715" customFormat="1" ht="32.1" customHeight="1" x14ac:dyDescent="0.3">
      <c r="B150" s="716"/>
      <c r="C150" s="722"/>
      <c r="D150" s="731"/>
      <c r="E150" s="1064"/>
      <c r="F150" s="731"/>
      <c r="G150" s="1071" t="s">
        <v>2597</v>
      </c>
      <c r="H150" s="1072" t="s">
        <v>2643</v>
      </c>
      <c r="I150" s="1073"/>
      <c r="J150" s="1074"/>
      <c r="K150" s="1075">
        <v>101238029</v>
      </c>
      <c r="L150" s="718"/>
    </row>
    <row r="151" spans="2:12" s="715" customFormat="1" ht="32.1" customHeight="1" x14ac:dyDescent="0.3">
      <c r="B151" s="716"/>
      <c r="C151" s="722"/>
      <c r="D151" s="731"/>
      <c r="E151" s="1064"/>
      <c r="F151" s="731"/>
      <c r="G151" s="1066" t="s">
        <v>2645</v>
      </c>
      <c r="H151" s="1067" t="s">
        <v>2643</v>
      </c>
      <c r="I151" s="1076"/>
      <c r="J151" s="1069"/>
      <c r="K151" s="1070">
        <v>20000000</v>
      </c>
      <c r="L151" s="718"/>
    </row>
    <row r="152" spans="2:12" s="715" customFormat="1" ht="32.1" customHeight="1" thickBot="1" x14ac:dyDescent="0.35">
      <c r="B152" s="716"/>
      <c r="C152" s="722"/>
      <c r="D152" s="731"/>
      <c r="E152" s="1064"/>
      <c r="F152" s="731"/>
      <c r="G152" s="1077" t="s">
        <v>2646</v>
      </c>
      <c r="H152" s="1078" t="s">
        <v>2647</v>
      </c>
      <c r="I152" s="1079">
        <v>40</v>
      </c>
      <c r="J152" s="1080">
        <v>102965</v>
      </c>
      <c r="K152" s="1081">
        <v>4118600</v>
      </c>
      <c r="L152" s="718"/>
    </row>
    <row r="153" spans="2:12" s="715" customFormat="1" ht="48" customHeight="1" thickBot="1" x14ac:dyDescent="0.35">
      <c r="B153" s="716"/>
      <c r="C153" s="722"/>
      <c r="D153" s="731"/>
      <c r="E153" s="1064"/>
      <c r="F153" s="731"/>
      <c r="L153" s="718"/>
    </row>
    <row r="154" spans="2:12" s="715" customFormat="1" ht="16.2" thickBot="1" x14ac:dyDescent="0.35">
      <c r="B154" s="716"/>
      <c r="C154" s="722"/>
      <c r="D154" s="731"/>
      <c r="E154" s="1064"/>
      <c r="F154" s="731"/>
      <c r="G154" s="1082" t="s">
        <v>2648</v>
      </c>
      <c r="H154" s="1083"/>
      <c r="I154" s="1084"/>
      <c r="J154" s="1085"/>
      <c r="K154" s="925"/>
      <c r="L154" s="718"/>
    </row>
    <row r="155" spans="2:12" s="715" customFormat="1" ht="16.2" thickBot="1" x14ac:dyDescent="0.35">
      <c r="B155" s="716"/>
      <c r="C155" s="722"/>
      <c r="D155" s="723"/>
      <c r="E155" s="1063"/>
      <c r="F155" s="722"/>
      <c r="G155" s="1086" t="s">
        <v>275</v>
      </c>
      <c r="H155" s="1087"/>
      <c r="I155" s="1088"/>
      <c r="J155" s="1089"/>
      <c r="K155" s="925">
        <f>SUM(K144:K154)</f>
        <v>6815212883</v>
      </c>
      <c r="L155" s="718"/>
    </row>
    <row r="156" spans="2:12" s="715" customFormat="1" ht="9.75" customHeight="1" thickBot="1" x14ac:dyDescent="0.35">
      <c r="B156" s="716"/>
      <c r="C156" s="722"/>
      <c r="D156" s="723"/>
      <c r="E156" s="1090"/>
      <c r="F156" s="723"/>
      <c r="G156" s="722"/>
      <c r="H156" s="723"/>
      <c r="I156" s="1091"/>
      <c r="J156" s="1092"/>
      <c r="K156" s="1093"/>
      <c r="L156" s="718"/>
    </row>
    <row r="157" spans="2:12" s="715" customFormat="1" ht="22.5" customHeight="1" x14ac:dyDescent="0.3">
      <c r="B157" s="716"/>
      <c r="C157" s="1213" t="s">
        <v>1654</v>
      </c>
      <c r="D157" s="1214"/>
      <c r="E157" s="1214"/>
      <c r="F157" s="1214"/>
      <c r="G157" s="1214"/>
      <c r="H157" s="1214"/>
      <c r="I157" s="1214"/>
      <c r="J157" s="1214"/>
      <c r="K157" s="1215"/>
      <c r="L157" s="755"/>
    </row>
    <row r="158" spans="2:12" s="715" customFormat="1" ht="30" customHeight="1" x14ac:dyDescent="0.3">
      <c r="B158" s="716"/>
      <c r="C158" s="1216" t="s">
        <v>2649</v>
      </c>
      <c r="D158" s="1217"/>
      <c r="E158" s="1217"/>
      <c r="F158" s="1217"/>
      <c r="G158" s="1217"/>
      <c r="H158" s="1218" t="s">
        <v>152</v>
      </c>
      <c r="I158" s="1218"/>
      <c r="J158" s="1218"/>
      <c r="K158" s="1094" t="s">
        <v>1656</v>
      </c>
      <c r="L158" s="757"/>
    </row>
    <row r="159" spans="2:12" s="715" customFormat="1" ht="54.75" customHeight="1" x14ac:dyDescent="0.3">
      <c r="B159" s="716"/>
      <c r="C159" s="1219" t="s">
        <v>2650</v>
      </c>
      <c r="D159" s="1220"/>
      <c r="E159" s="1220"/>
      <c r="F159" s="1220"/>
      <c r="G159" s="1220"/>
      <c r="H159" s="1221" t="s">
        <v>175</v>
      </c>
      <c r="I159" s="1221"/>
      <c r="J159" s="1095" t="s">
        <v>1658</v>
      </c>
      <c r="K159" s="1096" t="e">
        <f>+#REF!</f>
        <v>#REF!</v>
      </c>
      <c r="L159" s="757"/>
    </row>
    <row r="160" spans="2:12" s="715" customFormat="1" ht="35.1" customHeight="1" x14ac:dyDescent="0.3">
      <c r="B160" s="716"/>
      <c r="C160" s="1219" t="s">
        <v>2651</v>
      </c>
      <c r="D160" s="1220"/>
      <c r="E160" s="1220"/>
      <c r="F160" s="1220"/>
      <c r="G160" s="1220"/>
      <c r="H160" s="1222" t="s">
        <v>2652</v>
      </c>
      <c r="I160" s="1223"/>
      <c r="J160" s="1095" t="s">
        <v>1661</v>
      </c>
      <c r="K160" s="1096">
        <v>0.02</v>
      </c>
      <c r="L160" s="757"/>
    </row>
    <row r="161" spans="2:12" s="715" customFormat="1" ht="35.1" customHeight="1" x14ac:dyDescent="0.3">
      <c r="B161" s="716"/>
      <c r="C161" s="1224" t="s">
        <v>2653</v>
      </c>
      <c r="D161" s="1225"/>
      <c r="E161" s="1225"/>
      <c r="F161" s="1225"/>
      <c r="G161" s="1225"/>
      <c r="H161" s="1226" t="s">
        <v>25</v>
      </c>
      <c r="I161" s="1221"/>
      <c r="J161" s="1095" t="s">
        <v>1664</v>
      </c>
      <c r="K161" s="1096">
        <v>0.05</v>
      </c>
      <c r="L161" s="718"/>
    </row>
    <row r="162" spans="2:12" ht="35.1" customHeight="1" x14ac:dyDescent="0.3">
      <c r="B162" s="687"/>
      <c r="C162" s="1219" t="s">
        <v>2654</v>
      </c>
      <c r="D162" s="1220"/>
      <c r="E162" s="1220"/>
      <c r="F162" s="1220"/>
      <c r="G162" s="1220"/>
      <c r="H162" s="1221" t="s">
        <v>1666</v>
      </c>
      <c r="I162" s="1221"/>
      <c r="J162" s="1095" t="s">
        <v>1667</v>
      </c>
      <c r="K162" s="1096" t="e">
        <f>SUM(K159:K161)</f>
        <v>#REF!</v>
      </c>
      <c r="L162" s="688"/>
    </row>
    <row r="163" spans="2:12" ht="35.1" customHeight="1" thickBot="1" x14ac:dyDescent="0.35">
      <c r="B163" s="687"/>
      <c r="C163" s="1228" t="s">
        <v>2655</v>
      </c>
      <c r="D163" s="1229"/>
      <c r="E163" s="1229"/>
      <c r="F163" s="1229"/>
      <c r="G163" s="1229"/>
      <c r="H163" s="1230"/>
      <c r="I163" s="1230"/>
      <c r="J163" s="1230"/>
      <c r="K163" s="1231"/>
      <c r="L163" s="688"/>
    </row>
    <row r="164" spans="2:12" ht="7.5" customHeight="1" x14ac:dyDescent="0.3">
      <c r="B164" s="687"/>
      <c r="C164" s="1097"/>
      <c r="D164" s="1098"/>
      <c r="E164" s="1098"/>
      <c r="F164" s="1098"/>
      <c r="G164" s="1098"/>
      <c r="H164" s="1099"/>
      <c r="I164" s="1099"/>
      <c r="J164" s="1099"/>
      <c r="K164" s="1099"/>
      <c r="L164" s="688"/>
    </row>
    <row r="165" spans="2:12" ht="15.75" customHeight="1" x14ac:dyDescent="0.3">
      <c r="B165" s="687"/>
      <c r="C165" s="1232" t="s">
        <v>2656</v>
      </c>
      <c r="D165" s="1232"/>
      <c r="E165" s="1232"/>
      <c r="F165" s="1098"/>
      <c r="G165" s="1098"/>
      <c r="H165" s="1099" t="s">
        <v>2657</v>
      </c>
      <c r="I165" s="1099"/>
      <c r="J165" s="1099"/>
      <c r="K165" s="1099"/>
      <c r="L165" s="688"/>
    </row>
    <row r="166" spans="2:12" ht="8.25" customHeight="1" x14ac:dyDescent="0.3">
      <c r="B166" s="687"/>
      <c r="C166" s="1100"/>
      <c r="D166" s="1100"/>
      <c r="E166" s="1100"/>
      <c r="F166" s="1098"/>
      <c r="G166" s="1098"/>
      <c r="H166" s="1099"/>
      <c r="I166" s="1099"/>
      <c r="J166" s="1099"/>
      <c r="K166" s="1099"/>
      <c r="L166" s="688"/>
    </row>
    <row r="167" spans="2:12" ht="15" customHeight="1" x14ac:dyDescent="0.3">
      <c r="B167" s="687"/>
      <c r="C167" s="1097"/>
      <c r="D167" s="1101" t="s">
        <v>2658</v>
      </c>
      <c r="E167" s="1098"/>
      <c r="F167" s="1098"/>
      <c r="G167" s="1098"/>
      <c r="H167" s="1099"/>
      <c r="I167" s="1101" t="s">
        <v>2658</v>
      </c>
      <c r="J167" s="1099"/>
      <c r="K167" s="1099"/>
      <c r="L167" s="688"/>
    </row>
    <row r="168" spans="2:12" ht="10.5" customHeight="1" x14ac:dyDescent="0.3">
      <c r="B168" s="687"/>
      <c r="C168" s="1097"/>
      <c r="D168" s="1098"/>
      <c r="E168" s="1098"/>
      <c r="F168" s="1098"/>
      <c r="G168" s="1098"/>
      <c r="H168" s="1099"/>
      <c r="I168" s="1099"/>
      <c r="J168" s="1099"/>
      <c r="K168" s="1099"/>
      <c r="L168" s="688"/>
    </row>
    <row r="169" spans="2:12" ht="15.75" customHeight="1" x14ac:dyDescent="0.3">
      <c r="B169" s="687"/>
      <c r="C169" s="561" t="s">
        <v>2595</v>
      </c>
      <c r="D169" s="561"/>
      <c r="E169" s="561"/>
      <c r="F169" s="572"/>
      <c r="G169" s="561"/>
      <c r="H169" s="561" t="s">
        <v>2659</v>
      </c>
      <c r="I169" s="561"/>
      <c r="J169" s="561"/>
      <c r="K169" s="561"/>
      <c r="L169" s="688"/>
    </row>
    <row r="170" spans="2:12" ht="15.75" customHeight="1" x14ac:dyDescent="0.3">
      <c r="B170" s="687"/>
      <c r="C170" s="561" t="s">
        <v>162</v>
      </c>
      <c r="D170" s="561"/>
      <c r="E170" s="561"/>
      <c r="F170" s="572"/>
      <c r="G170" s="561"/>
      <c r="H170" s="561" t="s">
        <v>1755</v>
      </c>
      <c r="I170" s="561"/>
      <c r="J170" s="561"/>
      <c r="K170" s="561"/>
      <c r="L170" s="688"/>
    </row>
    <row r="171" spans="2:12" ht="15.75" customHeight="1" x14ac:dyDescent="0.3">
      <c r="B171" s="687"/>
      <c r="C171" s="199" t="s">
        <v>1754</v>
      </c>
      <c r="D171" s="199"/>
      <c r="E171" s="199"/>
      <c r="F171" s="572"/>
      <c r="G171" s="199"/>
      <c r="H171" s="199" t="s">
        <v>1754</v>
      </c>
      <c r="I171" s="199"/>
      <c r="J171" s="199"/>
      <c r="K171" s="199"/>
      <c r="L171" s="688"/>
    </row>
    <row r="172" spans="2:12" ht="15.75" customHeight="1" x14ac:dyDescent="0.3">
      <c r="B172" s="687"/>
      <c r="C172" s="199" t="s">
        <v>1640</v>
      </c>
      <c r="D172" s="199"/>
      <c r="E172" s="199"/>
      <c r="F172" s="572"/>
      <c r="G172" s="199"/>
      <c r="H172" s="199" t="s">
        <v>1640</v>
      </c>
      <c r="I172" s="199"/>
      <c r="J172" s="199"/>
      <c r="K172" s="199"/>
      <c r="L172" s="688"/>
    </row>
    <row r="173" spans="2:12" ht="15" customHeight="1" x14ac:dyDescent="0.3">
      <c r="B173" s="687"/>
      <c r="C173" s="1100"/>
      <c r="D173" s="1100"/>
      <c r="E173" s="1100"/>
      <c r="F173" s="1100"/>
      <c r="G173" s="1098"/>
      <c r="H173" s="1100"/>
      <c r="I173" s="1100"/>
      <c r="J173" s="1100"/>
      <c r="K173" s="1100"/>
      <c r="L173" s="688"/>
    </row>
    <row r="174" spans="2:12" ht="15.75" customHeight="1" x14ac:dyDescent="0.3">
      <c r="B174" s="687"/>
      <c r="C174" s="1232" t="s">
        <v>2660</v>
      </c>
      <c r="D174" s="1232"/>
      <c r="E174" s="1100"/>
      <c r="F174" s="1100"/>
      <c r="G174" s="1098"/>
      <c r="H174" s="1100"/>
      <c r="I174" s="1100"/>
      <c r="J174" s="1100"/>
      <c r="K174" s="1100"/>
      <c r="L174" s="688"/>
    </row>
    <row r="175" spans="2:12" ht="7.5" customHeight="1" x14ac:dyDescent="0.3">
      <c r="B175" s="687"/>
      <c r="C175" s="1100"/>
      <c r="D175" s="1100"/>
      <c r="E175" s="1100"/>
      <c r="F175" s="1100"/>
      <c r="G175" s="1098"/>
      <c r="H175" s="1100"/>
      <c r="I175" s="1100"/>
      <c r="J175" s="1100"/>
      <c r="K175" s="1100"/>
      <c r="L175" s="688"/>
    </row>
    <row r="176" spans="2:12" x14ac:dyDescent="0.3">
      <c r="B176" s="687"/>
      <c r="C176" s="1100"/>
      <c r="D176" s="1101" t="s">
        <v>2658</v>
      </c>
      <c r="E176" s="1100"/>
      <c r="F176" s="1100"/>
      <c r="G176" s="1098"/>
      <c r="H176" s="1100"/>
      <c r="I176" s="1100"/>
      <c r="J176" s="1100"/>
      <c r="K176" s="1100"/>
      <c r="L176" s="688"/>
    </row>
    <row r="177" spans="2:12" ht="6" customHeight="1" x14ac:dyDescent="0.3">
      <c r="B177" s="687"/>
      <c r="C177" s="1100"/>
      <c r="D177" s="1100"/>
      <c r="E177" s="1100"/>
      <c r="F177" s="1100"/>
      <c r="G177" s="1098"/>
      <c r="H177" s="1100"/>
      <c r="I177" s="1100"/>
      <c r="J177" s="1100"/>
      <c r="K177" s="1100"/>
      <c r="L177" s="688"/>
    </row>
    <row r="178" spans="2:12" ht="15.75" customHeight="1" x14ac:dyDescent="0.3">
      <c r="B178" s="687"/>
      <c r="C178" s="1227" t="s">
        <v>2661</v>
      </c>
      <c r="D178" s="1227"/>
      <c r="E178" s="1227"/>
      <c r="F178" s="1227"/>
      <c r="G178" s="1227"/>
      <c r="H178" s="1100"/>
      <c r="I178" s="1100"/>
      <c r="J178" s="1100"/>
      <c r="K178" s="1100"/>
      <c r="L178" s="688"/>
    </row>
    <row r="179" spans="2:12" ht="15.75" customHeight="1" x14ac:dyDescent="0.3">
      <c r="B179" s="687"/>
      <c r="C179" s="1227" t="s">
        <v>162</v>
      </c>
      <c r="D179" s="1227"/>
      <c r="E179" s="1227"/>
      <c r="F179" s="1227"/>
      <c r="G179" s="1227"/>
      <c r="H179" s="1100"/>
      <c r="I179" s="1100"/>
      <c r="J179" s="1100"/>
      <c r="K179" s="1100"/>
      <c r="L179" s="688"/>
    </row>
    <row r="180" spans="2:12" ht="15.75" customHeight="1" x14ac:dyDescent="0.3">
      <c r="B180" s="687"/>
      <c r="C180" s="1227" t="s">
        <v>2662</v>
      </c>
      <c r="D180" s="1227"/>
      <c r="E180" s="1227"/>
      <c r="F180" s="1227"/>
      <c r="G180" s="1227"/>
      <c r="H180" s="1100"/>
      <c r="I180" s="1100"/>
      <c r="J180" s="1100"/>
      <c r="K180" s="1100"/>
      <c r="L180" s="688"/>
    </row>
    <row r="181" spans="2:12" ht="9.75" customHeight="1" thickBot="1" x14ac:dyDescent="0.35">
      <c r="B181" s="760"/>
      <c r="C181" s="761"/>
      <c r="D181" s="761"/>
      <c r="E181" s="1102"/>
      <c r="F181" s="761"/>
      <c r="G181" s="763"/>
      <c r="H181" s="762"/>
      <c r="I181" s="1103"/>
      <c r="J181" s="1104"/>
      <c r="K181" s="1104"/>
      <c r="L181" s="764"/>
    </row>
    <row r="182" spans="2:12" ht="16.2" thickTop="1" x14ac:dyDescent="0.3"/>
  </sheetData>
  <mergeCells count="36">
    <mergeCell ref="C178:G178"/>
    <mergeCell ref="C179:G179"/>
    <mergeCell ref="C180:G180"/>
    <mergeCell ref="C162:G162"/>
    <mergeCell ref="H162:I162"/>
    <mergeCell ref="C163:G163"/>
    <mergeCell ref="H163:K163"/>
    <mergeCell ref="C165:E165"/>
    <mergeCell ref="C174:D174"/>
    <mergeCell ref="C159:G159"/>
    <mergeCell ref="H159:I159"/>
    <mergeCell ref="C160:G160"/>
    <mergeCell ref="H160:I160"/>
    <mergeCell ref="C161:G161"/>
    <mergeCell ref="H161:I161"/>
    <mergeCell ref="C144:J144"/>
    <mergeCell ref="G146:K146"/>
    <mergeCell ref="G147:K147"/>
    <mergeCell ref="C157:K157"/>
    <mergeCell ref="C158:G158"/>
    <mergeCell ref="H158:J158"/>
    <mergeCell ref="C10:K10"/>
    <mergeCell ref="C11:C12"/>
    <mergeCell ref="D11:D12"/>
    <mergeCell ref="E11:F11"/>
    <mergeCell ref="G11:G12"/>
    <mergeCell ref="H11:H12"/>
    <mergeCell ref="I11:I12"/>
    <mergeCell ref="J11:J12"/>
    <mergeCell ref="K11:K12"/>
    <mergeCell ref="C8:K9"/>
    <mergeCell ref="C2:K2"/>
    <mergeCell ref="C4:K4"/>
    <mergeCell ref="C5:K5"/>
    <mergeCell ref="C6:K6"/>
    <mergeCell ref="C7:K7"/>
  </mergeCells>
  <printOptions horizontalCentered="1"/>
  <pageMargins left="0.78740157480314965" right="0.59055118110236227" top="0.59055118110236227" bottom="0.59055118110236227" header="0" footer="0"/>
  <pageSetup scale="64" fitToHeight="0"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92"/>
  <sheetViews>
    <sheetView workbookViewId="0">
      <selection activeCell="E4" sqref="E4"/>
    </sheetView>
  </sheetViews>
  <sheetFormatPr baseColWidth="10" defaultColWidth="11.44140625" defaultRowHeight="14.4" x14ac:dyDescent="0.3"/>
  <cols>
    <col min="1" max="1" width="7.33203125" style="898" customWidth="1"/>
    <col min="2" max="2" width="79" style="898" customWidth="1"/>
    <col min="3" max="3" width="8.88671875" style="898" customWidth="1"/>
    <col min="4" max="4" width="16.109375" style="898" customWidth="1"/>
    <col min="5" max="5" width="12.44140625" style="898" bestFit="1" customWidth="1"/>
    <col min="6" max="16384" width="11.44140625" style="898"/>
  </cols>
  <sheetData>
    <row r="1" spans="1:5" ht="24" customHeight="1" x14ac:dyDescent="0.3">
      <c r="A1" s="1233" t="s">
        <v>1915</v>
      </c>
      <c r="B1" s="1233"/>
      <c r="C1" s="1233"/>
      <c r="D1" s="1233"/>
      <c r="E1" s="1233"/>
    </row>
    <row r="2" spans="1:5" ht="20.399999999999999" x14ac:dyDescent="0.3">
      <c r="A2" s="899" t="s">
        <v>1916</v>
      </c>
      <c r="B2" s="899" t="s">
        <v>1917</v>
      </c>
      <c r="C2" s="899" t="s">
        <v>34</v>
      </c>
      <c r="D2" s="899" t="s">
        <v>2588</v>
      </c>
      <c r="E2" s="899" t="s">
        <v>1918</v>
      </c>
    </row>
    <row r="3" spans="1:5" x14ac:dyDescent="0.3">
      <c r="A3" s="906" t="s">
        <v>1919</v>
      </c>
      <c r="B3" s="907" t="s">
        <v>1920</v>
      </c>
      <c r="C3" s="907"/>
      <c r="D3" s="907"/>
      <c r="E3" s="900"/>
    </row>
    <row r="4" spans="1:5" x14ac:dyDescent="0.3">
      <c r="A4" s="901" t="s">
        <v>1791</v>
      </c>
      <c r="B4" s="902" t="s">
        <v>1913</v>
      </c>
      <c r="C4" s="903" t="s">
        <v>37</v>
      </c>
      <c r="D4" s="904"/>
      <c r="E4" s="903">
        <v>648008</v>
      </c>
    </row>
    <row r="5" spans="1:5" x14ac:dyDescent="0.3">
      <c r="A5" s="901" t="s">
        <v>1747</v>
      </c>
      <c r="B5" s="902" t="s">
        <v>1921</v>
      </c>
      <c r="C5" s="903" t="s">
        <v>36</v>
      </c>
      <c r="D5" s="905"/>
      <c r="E5" s="903">
        <v>1331</v>
      </c>
    </row>
    <row r="6" spans="1:5" x14ac:dyDescent="0.3">
      <c r="A6" s="906" t="s">
        <v>1922</v>
      </c>
      <c r="B6" s="907" t="s">
        <v>1923</v>
      </c>
      <c r="C6" s="903" t="s">
        <v>66</v>
      </c>
      <c r="D6" s="908"/>
      <c r="E6" s="903"/>
    </row>
    <row r="7" spans="1:5" ht="40.799999999999997" x14ac:dyDescent="0.3">
      <c r="A7" s="901" t="s">
        <v>223</v>
      </c>
      <c r="B7" s="909" t="s">
        <v>1924</v>
      </c>
      <c r="C7" s="903" t="s">
        <v>36</v>
      </c>
      <c r="D7" s="905"/>
      <c r="E7" s="903">
        <v>26127</v>
      </c>
    </row>
    <row r="8" spans="1:5" ht="40.799999999999997" x14ac:dyDescent="0.3">
      <c r="A8" s="901" t="s">
        <v>376</v>
      </c>
      <c r="B8" s="909" t="s">
        <v>1925</v>
      </c>
      <c r="C8" s="903" t="s">
        <v>35</v>
      </c>
      <c r="D8" s="905"/>
      <c r="E8" s="903">
        <v>150400</v>
      </c>
    </row>
    <row r="9" spans="1:5" ht="20.399999999999999" x14ac:dyDescent="0.3">
      <c r="A9" s="901" t="s">
        <v>265</v>
      </c>
      <c r="B9" s="909" t="s">
        <v>1926</v>
      </c>
      <c r="C9" s="903" t="s">
        <v>35</v>
      </c>
      <c r="D9" s="905"/>
      <c r="E9" s="903">
        <v>117908</v>
      </c>
    </row>
    <row r="10" spans="1:5" x14ac:dyDescent="0.3">
      <c r="A10" s="901" t="s">
        <v>1927</v>
      </c>
      <c r="B10" s="902" t="s">
        <v>1928</v>
      </c>
      <c r="C10" s="903" t="s">
        <v>189</v>
      </c>
      <c r="D10" s="905"/>
      <c r="E10" s="903">
        <v>7973</v>
      </c>
    </row>
    <row r="11" spans="1:5" ht="30.6" x14ac:dyDescent="0.3">
      <c r="A11" s="901" t="s">
        <v>1824</v>
      </c>
      <c r="B11" s="909" t="s">
        <v>1929</v>
      </c>
      <c r="C11" s="903" t="s">
        <v>35</v>
      </c>
      <c r="D11" s="905"/>
      <c r="E11" s="903">
        <v>326791</v>
      </c>
    </row>
    <row r="12" spans="1:5" ht="40.799999999999997" x14ac:dyDescent="0.3">
      <c r="A12" s="901" t="s">
        <v>267</v>
      </c>
      <c r="B12" s="909" t="s">
        <v>1930</v>
      </c>
      <c r="C12" s="903" t="s">
        <v>35</v>
      </c>
      <c r="D12" s="905"/>
      <c r="E12" s="903">
        <v>438398</v>
      </c>
    </row>
    <row r="13" spans="1:5" ht="20.399999999999999" x14ac:dyDescent="0.3">
      <c r="A13" s="901" t="s">
        <v>1846</v>
      </c>
      <c r="B13" s="909" t="s">
        <v>1931</v>
      </c>
      <c r="C13" s="903" t="s">
        <v>35</v>
      </c>
      <c r="D13" s="905"/>
      <c r="E13" s="903">
        <v>63275</v>
      </c>
    </row>
    <row r="14" spans="1:5" ht="20.399999999999999" x14ac:dyDescent="0.3">
      <c r="A14" s="901" t="s">
        <v>268</v>
      </c>
      <c r="B14" s="909" t="s">
        <v>1847</v>
      </c>
      <c r="C14" s="903" t="s">
        <v>35</v>
      </c>
      <c r="D14" s="905"/>
      <c r="E14" s="903">
        <v>104936</v>
      </c>
    </row>
    <row r="15" spans="1:5" ht="51" x14ac:dyDescent="0.3">
      <c r="A15" s="901" t="s">
        <v>1932</v>
      </c>
      <c r="B15" s="909" t="s">
        <v>1933</v>
      </c>
      <c r="C15" s="903" t="s">
        <v>36</v>
      </c>
      <c r="D15" s="905"/>
      <c r="E15" s="903">
        <v>39407</v>
      </c>
    </row>
    <row r="16" spans="1:5" x14ac:dyDescent="0.3">
      <c r="A16" s="901" t="s">
        <v>786</v>
      </c>
      <c r="B16" s="902" t="s">
        <v>1934</v>
      </c>
      <c r="C16" s="903" t="s">
        <v>36</v>
      </c>
      <c r="D16" s="905"/>
      <c r="E16" s="903">
        <v>13913</v>
      </c>
    </row>
    <row r="17" spans="1:5" ht="20.399999999999999" x14ac:dyDescent="0.3">
      <c r="A17" s="901" t="s">
        <v>1935</v>
      </c>
      <c r="B17" s="909" t="s">
        <v>1936</v>
      </c>
      <c r="C17" s="903" t="s">
        <v>189</v>
      </c>
      <c r="D17" s="905"/>
      <c r="E17" s="903">
        <v>27630</v>
      </c>
    </row>
    <row r="18" spans="1:5" x14ac:dyDescent="0.3">
      <c r="A18" s="901" t="s">
        <v>1937</v>
      </c>
      <c r="B18" s="902" t="s">
        <v>1938</v>
      </c>
      <c r="C18" s="903" t="s">
        <v>57</v>
      </c>
      <c r="D18" s="905"/>
      <c r="E18" s="903">
        <v>86546</v>
      </c>
    </row>
    <row r="19" spans="1:5" x14ac:dyDescent="0.3">
      <c r="A19" s="901" t="s">
        <v>1201</v>
      </c>
      <c r="B19" s="902" t="s">
        <v>1939</v>
      </c>
      <c r="C19" s="903" t="s">
        <v>1749</v>
      </c>
      <c r="D19" s="905"/>
      <c r="E19" s="903">
        <v>20789</v>
      </c>
    </row>
    <row r="20" spans="1:5" x14ac:dyDescent="0.3">
      <c r="A20" s="901" t="s">
        <v>1940</v>
      </c>
      <c r="B20" s="902" t="s">
        <v>1941</v>
      </c>
      <c r="C20" s="903" t="s">
        <v>1749</v>
      </c>
      <c r="D20" s="905"/>
      <c r="E20" s="903">
        <v>24908</v>
      </c>
    </row>
    <row r="21" spans="1:5" ht="20.399999999999999" x14ac:dyDescent="0.3">
      <c r="A21" s="901" t="s">
        <v>899</v>
      </c>
      <c r="B21" s="909" t="s">
        <v>1942</v>
      </c>
      <c r="C21" s="903" t="s">
        <v>36</v>
      </c>
      <c r="D21" s="905"/>
      <c r="E21" s="903">
        <v>44950</v>
      </c>
    </row>
    <row r="22" spans="1:5" x14ac:dyDescent="0.3">
      <c r="A22" s="901" t="s">
        <v>1943</v>
      </c>
      <c r="B22" s="902" t="s">
        <v>1944</v>
      </c>
      <c r="C22" s="903" t="s">
        <v>57</v>
      </c>
      <c r="D22" s="905"/>
      <c r="E22" s="903">
        <v>516584</v>
      </c>
    </row>
    <row r="23" spans="1:5" x14ac:dyDescent="0.3">
      <c r="A23" s="901" t="s">
        <v>1449</v>
      </c>
      <c r="B23" s="902" t="s">
        <v>1945</v>
      </c>
      <c r="C23" s="903" t="s">
        <v>57</v>
      </c>
      <c r="D23" s="905"/>
      <c r="E23" s="903">
        <v>681830</v>
      </c>
    </row>
    <row r="24" spans="1:5" ht="20.399999999999999" x14ac:dyDescent="0.3">
      <c r="A24" s="901" t="s">
        <v>1946</v>
      </c>
      <c r="B24" s="909" t="s">
        <v>1947</v>
      </c>
      <c r="C24" s="903" t="s">
        <v>57</v>
      </c>
      <c r="D24" s="905"/>
      <c r="E24" s="903">
        <v>50254</v>
      </c>
    </row>
    <row r="25" spans="1:5" x14ac:dyDescent="0.3">
      <c r="A25" s="901" t="s">
        <v>1948</v>
      </c>
      <c r="B25" s="902" t="s">
        <v>1949</v>
      </c>
      <c r="C25" s="903" t="s">
        <v>1749</v>
      </c>
      <c r="D25" s="905"/>
      <c r="E25" s="903">
        <v>3463</v>
      </c>
    </row>
    <row r="26" spans="1:5" x14ac:dyDescent="0.3">
      <c r="A26" s="901" t="s">
        <v>775</v>
      </c>
      <c r="B26" s="902" t="s">
        <v>1950</v>
      </c>
      <c r="C26" s="903" t="s">
        <v>189</v>
      </c>
      <c r="D26" s="905"/>
      <c r="E26" s="903">
        <v>4727</v>
      </c>
    </row>
    <row r="27" spans="1:5" x14ac:dyDescent="0.3">
      <c r="A27" s="901" t="s">
        <v>1951</v>
      </c>
      <c r="B27" s="902" t="s">
        <v>1952</v>
      </c>
      <c r="C27" s="903" t="s">
        <v>189</v>
      </c>
      <c r="D27" s="905"/>
      <c r="E27" s="903">
        <v>15791</v>
      </c>
    </row>
    <row r="28" spans="1:5" ht="20.399999999999999" x14ac:dyDescent="0.3">
      <c r="A28" s="901" t="s">
        <v>1953</v>
      </c>
      <c r="B28" s="909" t="s">
        <v>1954</v>
      </c>
      <c r="C28" s="903" t="s">
        <v>36</v>
      </c>
      <c r="D28" s="905"/>
      <c r="E28" s="903">
        <v>3937</v>
      </c>
    </row>
    <row r="29" spans="1:5" x14ac:dyDescent="0.3">
      <c r="A29" s="901" t="s">
        <v>1486</v>
      </c>
      <c r="B29" s="909" t="s">
        <v>1955</v>
      </c>
      <c r="C29" s="903" t="s">
        <v>35</v>
      </c>
      <c r="D29" s="905"/>
      <c r="E29" s="903">
        <v>31758</v>
      </c>
    </row>
    <row r="30" spans="1:5" x14ac:dyDescent="0.3">
      <c r="A30" s="906" t="s">
        <v>1956</v>
      </c>
      <c r="B30" s="907" t="s">
        <v>1957</v>
      </c>
      <c r="C30" s="903" t="s">
        <v>66</v>
      </c>
      <c r="D30" s="908"/>
      <c r="E30" s="903"/>
    </row>
    <row r="31" spans="1:5" x14ac:dyDescent="0.3">
      <c r="A31" s="901" t="s">
        <v>1958</v>
      </c>
      <c r="B31" s="902" t="s">
        <v>1959</v>
      </c>
      <c r="C31" s="903" t="s">
        <v>36</v>
      </c>
      <c r="D31" s="905"/>
      <c r="E31" s="903">
        <v>4164</v>
      </c>
    </row>
    <row r="32" spans="1:5" x14ac:dyDescent="0.3">
      <c r="A32" s="901" t="s">
        <v>1960</v>
      </c>
      <c r="B32" s="909" t="s">
        <v>1961</v>
      </c>
      <c r="C32" s="903" t="s">
        <v>1749</v>
      </c>
      <c r="D32" s="905"/>
      <c r="E32" s="903">
        <v>12514</v>
      </c>
    </row>
    <row r="33" spans="1:5" ht="40.799999999999997" x14ac:dyDescent="0.3">
      <c r="A33" s="901" t="s">
        <v>1962</v>
      </c>
      <c r="B33" s="909" t="s">
        <v>1963</v>
      </c>
      <c r="C33" s="903" t="s">
        <v>1749</v>
      </c>
      <c r="D33" s="905"/>
      <c r="E33" s="903">
        <v>262258</v>
      </c>
    </row>
    <row r="34" spans="1:5" ht="30.6" x14ac:dyDescent="0.3">
      <c r="A34" s="901" t="s">
        <v>224</v>
      </c>
      <c r="B34" s="909" t="s">
        <v>1964</v>
      </c>
      <c r="C34" s="903" t="s">
        <v>1749</v>
      </c>
      <c r="D34" s="905"/>
      <c r="E34" s="903">
        <v>296713</v>
      </c>
    </row>
    <row r="35" spans="1:5" ht="20.399999999999999" x14ac:dyDescent="0.3">
      <c r="A35" s="901" t="s">
        <v>1965</v>
      </c>
      <c r="B35" s="909" t="s">
        <v>1966</v>
      </c>
      <c r="C35" s="903" t="s">
        <v>1749</v>
      </c>
      <c r="D35" s="905"/>
      <c r="E35" s="903">
        <v>22911</v>
      </c>
    </row>
    <row r="36" spans="1:5" ht="30.6" x14ac:dyDescent="0.3">
      <c r="A36" s="901" t="s">
        <v>1851</v>
      </c>
      <c r="B36" s="909" t="s">
        <v>1967</v>
      </c>
      <c r="C36" s="903" t="s">
        <v>1749</v>
      </c>
      <c r="D36" s="905"/>
      <c r="E36" s="903">
        <v>19486</v>
      </c>
    </row>
    <row r="37" spans="1:5" x14ac:dyDescent="0.3">
      <c r="A37" s="906" t="s">
        <v>1968</v>
      </c>
      <c r="B37" s="907" t="s">
        <v>1969</v>
      </c>
      <c r="C37" s="903" t="s">
        <v>66</v>
      </c>
      <c r="D37" s="908"/>
      <c r="E37" s="903"/>
    </row>
    <row r="38" spans="1:5" x14ac:dyDescent="0.3">
      <c r="A38" s="906" t="s">
        <v>225</v>
      </c>
      <c r="B38" s="907" t="s">
        <v>1970</v>
      </c>
      <c r="C38" s="903" t="s">
        <v>66</v>
      </c>
      <c r="D38" s="908"/>
      <c r="E38" s="903"/>
    </row>
    <row r="39" spans="1:5" ht="20.399999999999999" x14ac:dyDescent="0.3">
      <c r="A39" s="901" t="s">
        <v>1781</v>
      </c>
      <c r="B39" s="909" t="s">
        <v>1971</v>
      </c>
      <c r="C39" s="903" t="s">
        <v>35</v>
      </c>
      <c r="D39" s="905"/>
      <c r="E39" s="903">
        <v>15317</v>
      </c>
    </row>
    <row r="40" spans="1:5" x14ac:dyDescent="0.3">
      <c r="A40" s="901" t="s">
        <v>1972</v>
      </c>
      <c r="B40" s="902" t="s">
        <v>1973</v>
      </c>
      <c r="C40" s="903" t="s">
        <v>35</v>
      </c>
      <c r="D40" s="905"/>
      <c r="E40" s="903">
        <v>26943</v>
      </c>
    </row>
    <row r="41" spans="1:5" ht="20.399999999999999" x14ac:dyDescent="0.3">
      <c r="A41" s="901" t="s">
        <v>1974</v>
      </c>
      <c r="B41" s="909" t="s">
        <v>1975</v>
      </c>
      <c r="C41" s="903" t="s">
        <v>35</v>
      </c>
      <c r="D41" s="905"/>
      <c r="E41" s="903">
        <v>28436</v>
      </c>
    </row>
    <row r="42" spans="1:5" ht="30.6" x14ac:dyDescent="0.3">
      <c r="A42" s="901" t="s">
        <v>1976</v>
      </c>
      <c r="B42" s="909" t="s">
        <v>1977</v>
      </c>
      <c r="C42" s="903" t="s">
        <v>35</v>
      </c>
      <c r="D42" s="905"/>
      <c r="E42" s="903">
        <v>32208</v>
      </c>
    </row>
    <row r="43" spans="1:5" x14ac:dyDescent="0.3">
      <c r="A43" s="901" t="s">
        <v>1978</v>
      </c>
      <c r="B43" s="909" t="s">
        <v>1979</v>
      </c>
      <c r="C43" s="903" t="s">
        <v>35</v>
      </c>
      <c r="D43" s="905"/>
      <c r="E43" s="903">
        <v>42217</v>
      </c>
    </row>
    <row r="44" spans="1:5" ht="20.399999999999999" x14ac:dyDescent="0.3">
      <c r="A44" s="901" t="s">
        <v>1782</v>
      </c>
      <c r="B44" s="909" t="s">
        <v>1980</v>
      </c>
      <c r="C44" s="903" t="s">
        <v>35</v>
      </c>
      <c r="D44" s="905"/>
      <c r="E44" s="903">
        <v>16735</v>
      </c>
    </row>
    <row r="45" spans="1:5" ht="20.399999999999999" x14ac:dyDescent="0.3">
      <c r="A45" s="901" t="s">
        <v>1808</v>
      </c>
      <c r="B45" s="909" t="s">
        <v>1981</v>
      </c>
      <c r="C45" s="903" t="s">
        <v>35</v>
      </c>
      <c r="D45" s="905"/>
      <c r="E45" s="903">
        <v>27007</v>
      </c>
    </row>
    <row r="46" spans="1:5" ht="20.399999999999999" x14ac:dyDescent="0.3">
      <c r="A46" s="901" t="s">
        <v>1982</v>
      </c>
      <c r="B46" s="909" t="s">
        <v>1983</v>
      </c>
      <c r="C46" s="903" t="s">
        <v>35</v>
      </c>
      <c r="D46" s="905"/>
      <c r="E46" s="903">
        <v>17224</v>
      </c>
    </row>
    <row r="47" spans="1:5" ht="20.399999999999999" x14ac:dyDescent="0.3">
      <c r="A47" s="901" t="s">
        <v>1809</v>
      </c>
      <c r="B47" s="909" t="s">
        <v>1984</v>
      </c>
      <c r="C47" s="903" t="s">
        <v>35</v>
      </c>
      <c r="D47" s="905"/>
      <c r="E47" s="903">
        <v>41081</v>
      </c>
    </row>
    <row r="48" spans="1:5" ht="30.6" x14ac:dyDescent="0.3">
      <c r="A48" s="901" t="s">
        <v>1985</v>
      </c>
      <c r="B48" s="909" t="s">
        <v>1986</v>
      </c>
      <c r="C48" s="903" t="s">
        <v>1749</v>
      </c>
      <c r="D48" s="905"/>
      <c r="E48" s="903">
        <v>471543</v>
      </c>
    </row>
    <row r="49" spans="1:5" ht="30.6" x14ac:dyDescent="0.3">
      <c r="A49" s="901" t="s">
        <v>1987</v>
      </c>
      <c r="B49" s="909" t="s">
        <v>1988</v>
      </c>
      <c r="C49" s="903" t="s">
        <v>1749</v>
      </c>
      <c r="D49" s="905"/>
      <c r="E49" s="903">
        <v>521351</v>
      </c>
    </row>
    <row r="50" spans="1:5" ht="30.6" x14ac:dyDescent="0.3">
      <c r="A50" s="901" t="s">
        <v>1989</v>
      </c>
      <c r="B50" s="909" t="s">
        <v>1990</v>
      </c>
      <c r="C50" s="903" t="s">
        <v>1749</v>
      </c>
      <c r="D50" s="905"/>
      <c r="E50" s="903">
        <v>536651</v>
      </c>
    </row>
    <row r="51" spans="1:5" ht="30.6" x14ac:dyDescent="0.3">
      <c r="A51" s="901" t="s">
        <v>1991</v>
      </c>
      <c r="B51" s="909" t="s">
        <v>1992</v>
      </c>
      <c r="C51" s="903" t="s">
        <v>1749</v>
      </c>
      <c r="D51" s="905"/>
      <c r="E51" s="903">
        <v>553155</v>
      </c>
    </row>
    <row r="52" spans="1:5" ht="30.6" x14ac:dyDescent="0.3">
      <c r="A52" s="901" t="s">
        <v>1989</v>
      </c>
      <c r="B52" s="909" t="s">
        <v>1990</v>
      </c>
      <c r="C52" s="903" t="s">
        <v>1749</v>
      </c>
      <c r="D52" s="905"/>
      <c r="E52" s="903">
        <v>536651</v>
      </c>
    </row>
    <row r="53" spans="1:5" ht="30.6" x14ac:dyDescent="0.3">
      <c r="A53" s="901" t="s">
        <v>1989</v>
      </c>
      <c r="B53" s="909" t="s">
        <v>1990</v>
      </c>
      <c r="C53" s="903" t="s">
        <v>1749</v>
      </c>
      <c r="D53" s="905"/>
      <c r="E53" s="903">
        <v>536651</v>
      </c>
    </row>
    <row r="54" spans="1:5" ht="30.6" x14ac:dyDescent="0.3">
      <c r="A54" s="901" t="s">
        <v>1993</v>
      </c>
      <c r="B54" s="909" t="s">
        <v>1994</v>
      </c>
      <c r="C54" s="903" t="s">
        <v>1749</v>
      </c>
      <c r="D54" s="905"/>
      <c r="E54" s="903">
        <v>611586</v>
      </c>
    </row>
    <row r="55" spans="1:5" ht="30.6" x14ac:dyDescent="0.3">
      <c r="A55" s="901" t="s">
        <v>1995</v>
      </c>
      <c r="B55" s="909" t="s">
        <v>1996</v>
      </c>
      <c r="C55" s="903" t="s">
        <v>1749</v>
      </c>
      <c r="D55" s="905"/>
      <c r="E55" s="903">
        <v>518810</v>
      </c>
    </row>
    <row r="56" spans="1:5" ht="20.399999999999999" x14ac:dyDescent="0.3">
      <c r="A56" s="901" t="s">
        <v>1997</v>
      </c>
      <c r="B56" s="909" t="s">
        <v>1998</v>
      </c>
      <c r="C56" s="903" t="s">
        <v>1749</v>
      </c>
      <c r="D56" s="905"/>
      <c r="E56" s="903">
        <v>455345</v>
      </c>
    </row>
    <row r="57" spans="1:5" ht="20.399999999999999" x14ac:dyDescent="0.3">
      <c r="A57" s="901" t="s">
        <v>1999</v>
      </c>
      <c r="B57" s="909" t="s">
        <v>2000</v>
      </c>
      <c r="C57" s="903" t="s">
        <v>1749</v>
      </c>
      <c r="D57" s="905"/>
      <c r="E57" s="903">
        <v>474734</v>
      </c>
    </row>
    <row r="58" spans="1:5" ht="20.399999999999999" x14ac:dyDescent="0.3">
      <c r="A58" s="901" t="s">
        <v>2001</v>
      </c>
      <c r="B58" s="909" t="s">
        <v>2002</v>
      </c>
      <c r="C58" s="903" t="s">
        <v>1749</v>
      </c>
      <c r="D58" s="905"/>
      <c r="E58" s="903">
        <v>487367</v>
      </c>
    </row>
    <row r="59" spans="1:5" ht="20.399999999999999" x14ac:dyDescent="0.3">
      <c r="A59" s="901" t="s">
        <v>2003</v>
      </c>
      <c r="B59" s="909" t="s">
        <v>2004</v>
      </c>
      <c r="C59" s="903" t="s">
        <v>1749</v>
      </c>
      <c r="D59" s="905"/>
      <c r="E59" s="903">
        <v>562521</v>
      </c>
    </row>
    <row r="60" spans="1:5" ht="20.399999999999999" x14ac:dyDescent="0.3">
      <c r="A60" s="901" t="s">
        <v>1811</v>
      </c>
      <c r="B60" s="909" t="s">
        <v>2005</v>
      </c>
      <c r="C60" s="903" t="s">
        <v>1749</v>
      </c>
      <c r="D60" s="905"/>
      <c r="E60" s="903">
        <v>334078</v>
      </c>
    </row>
    <row r="61" spans="1:5" ht="20.399999999999999" x14ac:dyDescent="0.3">
      <c r="A61" s="901" t="s">
        <v>1812</v>
      </c>
      <c r="B61" s="909" t="s">
        <v>2006</v>
      </c>
      <c r="C61" s="903" t="s">
        <v>1749</v>
      </c>
      <c r="D61" s="905"/>
      <c r="E61" s="903">
        <v>360558</v>
      </c>
    </row>
    <row r="62" spans="1:5" ht="20.399999999999999" x14ac:dyDescent="0.3">
      <c r="A62" s="901" t="s">
        <v>1813</v>
      </c>
      <c r="B62" s="909" t="s">
        <v>1814</v>
      </c>
      <c r="C62" s="903" t="s">
        <v>1749</v>
      </c>
      <c r="D62" s="905"/>
      <c r="E62" s="903">
        <v>382590</v>
      </c>
    </row>
    <row r="63" spans="1:5" ht="20.399999999999999" x14ac:dyDescent="0.3">
      <c r="A63" s="901" t="s">
        <v>1815</v>
      </c>
      <c r="B63" s="909" t="s">
        <v>2007</v>
      </c>
      <c r="C63" s="903" t="s">
        <v>1749</v>
      </c>
      <c r="D63" s="905"/>
      <c r="E63" s="903">
        <v>412079</v>
      </c>
    </row>
    <row r="64" spans="1:5" ht="20.399999999999999" x14ac:dyDescent="0.3">
      <c r="A64" s="901" t="s">
        <v>1816</v>
      </c>
      <c r="B64" s="909" t="s">
        <v>2008</v>
      </c>
      <c r="C64" s="903" t="s">
        <v>1749</v>
      </c>
      <c r="D64" s="905"/>
      <c r="E64" s="903">
        <v>435249</v>
      </c>
    </row>
    <row r="65" spans="1:5" ht="20.399999999999999" x14ac:dyDescent="0.3">
      <c r="A65" s="901" t="s">
        <v>1817</v>
      </c>
      <c r="B65" s="909" t="s">
        <v>2009</v>
      </c>
      <c r="C65" s="903" t="s">
        <v>1749</v>
      </c>
      <c r="D65" s="905"/>
      <c r="E65" s="903">
        <v>459145</v>
      </c>
    </row>
    <row r="66" spans="1:5" ht="20.399999999999999" x14ac:dyDescent="0.3">
      <c r="A66" s="901" t="s">
        <v>1818</v>
      </c>
      <c r="B66" s="909" t="s">
        <v>2010</v>
      </c>
      <c r="C66" s="903" t="s">
        <v>1749</v>
      </c>
      <c r="D66" s="905"/>
      <c r="E66" s="903">
        <v>508214</v>
      </c>
    </row>
    <row r="67" spans="1:5" ht="20.399999999999999" x14ac:dyDescent="0.3">
      <c r="A67" s="901" t="s">
        <v>1819</v>
      </c>
      <c r="B67" s="909" t="s">
        <v>2011</v>
      </c>
      <c r="C67" s="903" t="s">
        <v>1749</v>
      </c>
      <c r="D67" s="905"/>
      <c r="E67" s="903">
        <v>310297</v>
      </c>
    </row>
    <row r="68" spans="1:5" ht="20.399999999999999" x14ac:dyDescent="0.3">
      <c r="A68" s="901" t="s">
        <v>1820</v>
      </c>
      <c r="B68" s="909" t="s">
        <v>2012</v>
      </c>
      <c r="C68" s="903" t="s">
        <v>1749</v>
      </c>
      <c r="D68" s="905"/>
      <c r="E68" s="903">
        <v>322850</v>
      </c>
    </row>
    <row r="69" spans="1:5" ht="20.399999999999999" x14ac:dyDescent="0.3">
      <c r="A69" s="901" t="s">
        <v>1821</v>
      </c>
      <c r="B69" s="909" t="s">
        <v>2013</v>
      </c>
      <c r="C69" s="903" t="s">
        <v>1749</v>
      </c>
      <c r="D69" s="905"/>
      <c r="E69" s="903">
        <v>370164</v>
      </c>
    </row>
    <row r="70" spans="1:5" ht="20.399999999999999" x14ac:dyDescent="0.3">
      <c r="A70" s="901" t="s">
        <v>1822</v>
      </c>
      <c r="B70" s="909" t="s">
        <v>2014</v>
      </c>
      <c r="C70" s="903" t="s">
        <v>1749</v>
      </c>
      <c r="D70" s="905"/>
      <c r="E70" s="903">
        <v>385934</v>
      </c>
    </row>
    <row r="71" spans="1:5" ht="20.399999999999999" x14ac:dyDescent="0.3">
      <c r="A71" s="901" t="s">
        <v>1823</v>
      </c>
      <c r="B71" s="909" t="s">
        <v>2015</v>
      </c>
      <c r="C71" s="903" t="s">
        <v>1749</v>
      </c>
      <c r="D71" s="905"/>
      <c r="E71" s="903">
        <v>401704</v>
      </c>
    </row>
    <row r="72" spans="1:5" ht="20.399999999999999" x14ac:dyDescent="0.3">
      <c r="A72" s="901" t="s">
        <v>2016</v>
      </c>
      <c r="B72" s="909" t="s">
        <v>2017</v>
      </c>
      <c r="C72" s="903" t="s">
        <v>1749</v>
      </c>
      <c r="D72" s="905"/>
      <c r="E72" s="903">
        <v>309418</v>
      </c>
    </row>
    <row r="73" spans="1:5" ht="20.399999999999999" x14ac:dyDescent="0.3">
      <c r="A73" s="901" t="s">
        <v>2018</v>
      </c>
      <c r="B73" s="909" t="s">
        <v>2019</v>
      </c>
      <c r="C73" s="903" t="s">
        <v>1749</v>
      </c>
      <c r="D73" s="905"/>
      <c r="E73" s="903">
        <v>319295</v>
      </c>
    </row>
    <row r="74" spans="1:5" ht="20.399999999999999" x14ac:dyDescent="0.3">
      <c r="A74" s="901" t="s">
        <v>2020</v>
      </c>
      <c r="B74" s="909" t="s">
        <v>2021</v>
      </c>
      <c r="C74" s="903" t="s">
        <v>1749</v>
      </c>
      <c r="D74" s="905"/>
      <c r="E74" s="903">
        <v>356519</v>
      </c>
    </row>
    <row r="75" spans="1:5" ht="20.399999999999999" x14ac:dyDescent="0.3">
      <c r="A75" s="901" t="s">
        <v>2022</v>
      </c>
      <c r="B75" s="909" t="s">
        <v>2023</v>
      </c>
      <c r="C75" s="903" t="s">
        <v>1749</v>
      </c>
      <c r="D75" s="905"/>
      <c r="E75" s="903">
        <v>368926</v>
      </c>
    </row>
    <row r="76" spans="1:5" ht="20.399999999999999" x14ac:dyDescent="0.3">
      <c r="A76" s="901" t="s">
        <v>2024</v>
      </c>
      <c r="B76" s="909" t="s">
        <v>2025</v>
      </c>
      <c r="C76" s="903" t="s">
        <v>1749</v>
      </c>
      <c r="D76" s="905"/>
      <c r="E76" s="903">
        <v>381333</v>
      </c>
    </row>
    <row r="77" spans="1:5" x14ac:dyDescent="0.3">
      <c r="A77" s="901" t="s">
        <v>2026</v>
      </c>
      <c r="B77" s="909" t="s">
        <v>2027</v>
      </c>
      <c r="C77" s="903" t="s">
        <v>1749</v>
      </c>
      <c r="D77" s="905"/>
      <c r="E77" s="903">
        <v>982124</v>
      </c>
    </row>
    <row r="78" spans="1:5" ht="20.399999999999999" x14ac:dyDescent="0.3">
      <c r="A78" s="901" t="s">
        <v>2028</v>
      </c>
      <c r="B78" s="909" t="s">
        <v>2029</v>
      </c>
      <c r="C78" s="903" t="s">
        <v>35</v>
      </c>
      <c r="D78" s="905"/>
      <c r="E78" s="903">
        <v>92977</v>
      </c>
    </row>
    <row r="79" spans="1:5" ht="20.399999999999999" x14ac:dyDescent="0.3">
      <c r="A79" s="901" t="s">
        <v>2030</v>
      </c>
      <c r="B79" s="909" t="s">
        <v>2031</v>
      </c>
      <c r="C79" s="903" t="s">
        <v>35</v>
      </c>
      <c r="D79" s="905"/>
      <c r="E79" s="903">
        <v>97888</v>
      </c>
    </row>
    <row r="80" spans="1:5" ht="20.399999999999999" x14ac:dyDescent="0.3">
      <c r="A80" s="901" t="s">
        <v>2032</v>
      </c>
      <c r="B80" s="909" t="s">
        <v>2033</v>
      </c>
      <c r="C80" s="903" t="s">
        <v>35</v>
      </c>
      <c r="D80" s="905"/>
      <c r="E80" s="903">
        <v>102215</v>
      </c>
    </row>
    <row r="81" spans="1:5" ht="20.399999999999999" x14ac:dyDescent="0.3">
      <c r="A81" s="901" t="s">
        <v>2034</v>
      </c>
      <c r="B81" s="909" t="s">
        <v>2035</v>
      </c>
      <c r="C81" s="903" t="s">
        <v>35</v>
      </c>
      <c r="D81" s="905"/>
      <c r="E81" s="903">
        <v>107426</v>
      </c>
    </row>
    <row r="82" spans="1:5" ht="20.399999999999999" x14ac:dyDescent="0.3">
      <c r="A82" s="901" t="s">
        <v>2036</v>
      </c>
      <c r="B82" s="909" t="s">
        <v>2037</v>
      </c>
      <c r="C82" s="903" t="s">
        <v>35</v>
      </c>
      <c r="D82" s="905"/>
      <c r="E82" s="903">
        <v>115376</v>
      </c>
    </row>
    <row r="83" spans="1:5" ht="20.399999999999999" x14ac:dyDescent="0.3">
      <c r="A83" s="901" t="s">
        <v>2038</v>
      </c>
      <c r="B83" s="909" t="s">
        <v>2039</v>
      </c>
      <c r="C83" s="903" t="s">
        <v>35</v>
      </c>
      <c r="D83" s="905"/>
      <c r="E83" s="903">
        <v>125748</v>
      </c>
    </row>
    <row r="84" spans="1:5" ht="20.399999999999999" x14ac:dyDescent="0.3">
      <c r="A84" s="901" t="s">
        <v>2040</v>
      </c>
      <c r="B84" s="909" t="s">
        <v>2041</v>
      </c>
      <c r="C84" s="903" t="s">
        <v>35</v>
      </c>
      <c r="D84" s="905"/>
      <c r="E84" s="903">
        <v>161366</v>
      </c>
    </row>
    <row r="85" spans="1:5" ht="20.399999999999999" x14ac:dyDescent="0.3">
      <c r="A85" s="901" t="s">
        <v>2042</v>
      </c>
      <c r="B85" s="909" t="s">
        <v>2043</v>
      </c>
      <c r="C85" s="903" t="s">
        <v>35</v>
      </c>
      <c r="D85" s="905"/>
      <c r="E85" s="903">
        <v>208719</v>
      </c>
    </row>
    <row r="86" spans="1:5" ht="20.399999999999999" x14ac:dyDescent="0.3">
      <c r="A86" s="901" t="s">
        <v>2044</v>
      </c>
      <c r="B86" s="909" t="s">
        <v>2045</v>
      </c>
      <c r="C86" s="903" t="s">
        <v>35</v>
      </c>
      <c r="D86" s="905"/>
      <c r="E86" s="903">
        <v>269506</v>
      </c>
    </row>
    <row r="87" spans="1:5" ht="20.399999999999999" x14ac:dyDescent="0.3">
      <c r="A87" s="901" t="s">
        <v>2046</v>
      </c>
      <c r="B87" s="909" t="s">
        <v>2047</v>
      </c>
      <c r="C87" s="903" t="s">
        <v>35</v>
      </c>
      <c r="D87" s="905"/>
      <c r="E87" s="903">
        <v>349971</v>
      </c>
    </row>
    <row r="88" spans="1:5" ht="20.399999999999999" x14ac:dyDescent="0.3">
      <c r="A88" s="901" t="s">
        <v>2048</v>
      </c>
      <c r="B88" s="909" t="s">
        <v>2049</v>
      </c>
      <c r="C88" s="903" t="s">
        <v>35</v>
      </c>
      <c r="D88" s="905"/>
      <c r="E88" s="903">
        <v>401911</v>
      </c>
    </row>
    <row r="89" spans="1:5" ht="20.399999999999999" x14ac:dyDescent="0.3">
      <c r="A89" s="901" t="s">
        <v>2050</v>
      </c>
      <c r="B89" s="909" t="s">
        <v>2051</v>
      </c>
      <c r="C89" s="903" t="s">
        <v>35</v>
      </c>
      <c r="D89" s="905"/>
      <c r="E89" s="903">
        <v>442111</v>
      </c>
    </row>
    <row r="90" spans="1:5" ht="20.399999999999999" x14ac:dyDescent="0.3">
      <c r="A90" s="901" t="s">
        <v>2052</v>
      </c>
      <c r="B90" s="909" t="s">
        <v>2053</v>
      </c>
      <c r="C90" s="903" t="s">
        <v>35</v>
      </c>
      <c r="D90" s="905"/>
      <c r="E90" s="903">
        <v>482064</v>
      </c>
    </row>
    <row r="91" spans="1:5" ht="20.399999999999999" x14ac:dyDescent="0.3">
      <c r="A91" s="901" t="s">
        <v>2054</v>
      </c>
      <c r="B91" s="909" t="s">
        <v>2055</v>
      </c>
      <c r="C91" s="903" t="s">
        <v>35</v>
      </c>
      <c r="D91" s="905"/>
      <c r="E91" s="903">
        <v>516307</v>
      </c>
    </row>
    <row r="92" spans="1:5" ht="20.399999999999999" x14ac:dyDescent="0.3">
      <c r="A92" s="901" t="s">
        <v>2056</v>
      </c>
      <c r="B92" s="909" t="s">
        <v>2055</v>
      </c>
      <c r="C92" s="903" t="s">
        <v>35</v>
      </c>
      <c r="D92" s="905"/>
      <c r="E92" s="903">
        <v>556013</v>
      </c>
    </row>
    <row r="93" spans="1:5" ht="20.399999999999999" x14ac:dyDescent="0.3">
      <c r="A93" s="901" t="s">
        <v>2057</v>
      </c>
      <c r="B93" s="909" t="s">
        <v>2058</v>
      </c>
      <c r="C93" s="903" t="s">
        <v>1749</v>
      </c>
      <c r="D93" s="905"/>
      <c r="E93" s="903">
        <v>124935</v>
      </c>
    </row>
    <row r="94" spans="1:5" ht="20.399999999999999" x14ac:dyDescent="0.3">
      <c r="A94" s="901" t="s">
        <v>2059</v>
      </c>
      <c r="B94" s="909" t="s">
        <v>2060</v>
      </c>
      <c r="C94" s="903" t="s">
        <v>35</v>
      </c>
      <c r="D94" s="905"/>
      <c r="E94" s="903">
        <v>28513</v>
      </c>
    </row>
    <row r="95" spans="1:5" ht="20.399999999999999" x14ac:dyDescent="0.3">
      <c r="A95" s="901" t="s">
        <v>2061</v>
      </c>
      <c r="B95" s="909" t="s">
        <v>2062</v>
      </c>
      <c r="C95" s="903" t="s">
        <v>35</v>
      </c>
      <c r="D95" s="905"/>
      <c r="E95" s="903">
        <v>53427</v>
      </c>
    </row>
    <row r="96" spans="1:5" x14ac:dyDescent="0.3">
      <c r="A96" s="901" t="s">
        <v>1794</v>
      </c>
      <c r="B96" s="902" t="s">
        <v>2063</v>
      </c>
      <c r="C96" s="903" t="s">
        <v>36</v>
      </c>
      <c r="D96" s="905"/>
      <c r="E96" s="903">
        <v>17692</v>
      </c>
    </row>
    <row r="97" spans="1:5" x14ac:dyDescent="0.3">
      <c r="A97" s="901" t="s">
        <v>1783</v>
      </c>
      <c r="B97" s="902" t="s">
        <v>2064</v>
      </c>
      <c r="C97" s="903" t="s">
        <v>35</v>
      </c>
      <c r="D97" s="905"/>
      <c r="E97" s="903">
        <v>4070</v>
      </c>
    </row>
    <row r="98" spans="1:5" x14ac:dyDescent="0.3">
      <c r="A98" s="901" t="s">
        <v>1879</v>
      </c>
      <c r="B98" s="902" t="s">
        <v>1878</v>
      </c>
      <c r="C98" s="903" t="s">
        <v>2589</v>
      </c>
      <c r="D98" s="905"/>
      <c r="E98" s="903">
        <v>12908</v>
      </c>
    </row>
    <row r="99" spans="1:5" x14ac:dyDescent="0.3">
      <c r="A99" s="906" t="s">
        <v>2065</v>
      </c>
      <c r="B99" s="907" t="s">
        <v>2066</v>
      </c>
      <c r="C99" s="903" t="s">
        <v>66</v>
      </c>
      <c r="D99" s="908"/>
      <c r="E99" s="903"/>
    </row>
    <row r="100" spans="1:5" ht="20.399999999999999" x14ac:dyDescent="0.3">
      <c r="A100" s="901" t="s">
        <v>1788</v>
      </c>
      <c r="B100" s="909" t="s">
        <v>2067</v>
      </c>
      <c r="C100" s="903" t="s">
        <v>35</v>
      </c>
      <c r="D100" s="905"/>
      <c r="E100" s="903">
        <v>7952</v>
      </c>
    </row>
    <row r="101" spans="1:5" ht="20.399999999999999" x14ac:dyDescent="0.3">
      <c r="A101" s="901" t="s">
        <v>1787</v>
      </c>
      <c r="B101" s="909" t="s">
        <v>2068</v>
      </c>
      <c r="C101" s="903" t="s">
        <v>35</v>
      </c>
      <c r="D101" s="905"/>
      <c r="E101" s="903">
        <v>13816</v>
      </c>
    </row>
    <row r="102" spans="1:5" ht="20.399999999999999" x14ac:dyDescent="0.3">
      <c r="A102" s="901" t="s">
        <v>1789</v>
      </c>
      <c r="B102" s="909" t="s">
        <v>2069</v>
      </c>
      <c r="C102" s="903" t="s">
        <v>35</v>
      </c>
      <c r="D102" s="905"/>
      <c r="E102" s="903">
        <v>23847</v>
      </c>
    </row>
    <row r="103" spans="1:5" ht="20.399999999999999" x14ac:dyDescent="0.3">
      <c r="A103" s="901" t="s">
        <v>1790</v>
      </c>
      <c r="B103" s="909" t="s">
        <v>1909</v>
      </c>
      <c r="C103" s="903" t="s">
        <v>35</v>
      </c>
      <c r="D103" s="905"/>
      <c r="E103" s="903">
        <v>44610</v>
      </c>
    </row>
    <row r="104" spans="1:5" x14ac:dyDescent="0.3">
      <c r="A104" s="901" t="s">
        <v>2070</v>
      </c>
      <c r="B104" s="909" t="s">
        <v>2071</v>
      </c>
      <c r="C104" s="903" t="s">
        <v>35</v>
      </c>
      <c r="D104" s="905"/>
      <c r="E104" s="903">
        <v>89860</v>
      </c>
    </row>
    <row r="105" spans="1:5" x14ac:dyDescent="0.3">
      <c r="A105" s="901" t="s">
        <v>1845</v>
      </c>
      <c r="B105" s="909" t="s">
        <v>1908</v>
      </c>
      <c r="C105" s="903" t="s">
        <v>35</v>
      </c>
      <c r="D105" s="905"/>
      <c r="E105" s="903">
        <v>89257</v>
      </c>
    </row>
    <row r="106" spans="1:5" x14ac:dyDescent="0.3">
      <c r="A106" s="901" t="s">
        <v>2072</v>
      </c>
      <c r="B106" s="909" t="s">
        <v>2073</v>
      </c>
      <c r="C106" s="903" t="s">
        <v>35</v>
      </c>
      <c r="D106" s="905"/>
      <c r="E106" s="903">
        <v>64554</v>
      </c>
    </row>
    <row r="107" spans="1:5" ht="20.399999999999999" x14ac:dyDescent="0.3">
      <c r="A107" s="901" t="s">
        <v>1786</v>
      </c>
      <c r="B107" s="909" t="s">
        <v>2074</v>
      </c>
      <c r="C107" s="903" t="s">
        <v>35</v>
      </c>
      <c r="D107" s="905"/>
      <c r="E107" s="903">
        <v>67510</v>
      </c>
    </row>
    <row r="108" spans="1:5" ht="20.399999999999999" x14ac:dyDescent="0.3">
      <c r="A108" s="901" t="s">
        <v>1914</v>
      </c>
      <c r="B108" s="909" t="s">
        <v>2075</v>
      </c>
      <c r="C108" s="903" t="s">
        <v>36</v>
      </c>
      <c r="D108" s="905"/>
      <c r="E108" s="903">
        <v>61335</v>
      </c>
    </row>
    <row r="109" spans="1:5" x14ac:dyDescent="0.3">
      <c r="A109" s="906" t="s">
        <v>2076</v>
      </c>
      <c r="B109" s="907" t="s">
        <v>2077</v>
      </c>
      <c r="C109" s="903" t="s">
        <v>66</v>
      </c>
      <c r="D109" s="908"/>
      <c r="E109" s="903"/>
    </row>
    <row r="110" spans="1:5" ht="20.399999999999999" x14ac:dyDescent="0.3">
      <c r="A110" s="901" t="s">
        <v>2078</v>
      </c>
      <c r="B110" s="909" t="s">
        <v>2079</v>
      </c>
      <c r="C110" s="903" t="s">
        <v>36</v>
      </c>
      <c r="D110" s="905"/>
      <c r="E110" s="903">
        <v>1226</v>
      </c>
    </row>
    <row r="111" spans="1:5" ht="20.399999999999999" x14ac:dyDescent="0.3">
      <c r="A111" s="901" t="s">
        <v>1785</v>
      </c>
      <c r="B111" s="909" t="s">
        <v>2080</v>
      </c>
      <c r="C111" s="903" t="s">
        <v>36</v>
      </c>
      <c r="D111" s="905"/>
      <c r="E111" s="903">
        <v>1068</v>
      </c>
    </row>
    <row r="112" spans="1:5" x14ac:dyDescent="0.3">
      <c r="A112" s="901" t="s">
        <v>2081</v>
      </c>
      <c r="B112" s="902" t="s">
        <v>2082</v>
      </c>
      <c r="C112" s="903" t="s">
        <v>35</v>
      </c>
      <c r="D112" s="905"/>
      <c r="E112" s="903">
        <v>15722</v>
      </c>
    </row>
    <row r="113" spans="1:5" x14ac:dyDescent="0.3">
      <c r="A113" s="901" t="s">
        <v>2083</v>
      </c>
      <c r="B113" s="902" t="s">
        <v>2084</v>
      </c>
      <c r="C113" s="903" t="s">
        <v>35</v>
      </c>
      <c r="D113" s="905"/>
      <c r="E113" s="903">
        <v>3598</v>
      </c>
    </row>
    <row r="114" spans="1:5" ht="20.399999999999999" x14ac:dyDescent="0.3">
      <c r="A114" s="901" t="s">
        <v>1784</v>
      </c>
      <c r="B114" s="909" t="s">
        <v>2085</v>
      </c>
      <c r="C114" s="903" t="s">
        <v>36</v>
      </c>
      <c r="D114" s="905"/>
      <c r="E114" s="903">
        <v>4137</v>
      </c>
    </row>
    <row r="115" spans="1:5" ht="30.6" x14ac:dyDescent="0.3">
      <c r="A115" s="901" t="s">
        <v>1792</v>
      </c>
      <c r="B115" s="909" t="s">
        <v>2086</v>
      </c>
      <c r="C115" s="903" t="s">
        <v>36</v>
      </c>
      <c r="D115" s="905"/>
      <c r="E115" s="903">
        <v>1252</v>
      </c>
    </row>
    <row r="116" spans="1:5" x14ac:dyDescent="0.3">
      <c r="A116" s="906" t="s">
        <v>1767</v>
      </c>
      <c r="B116" s="907" t="s">
        <v>2087</v>
      </c>
      <c r="C116" s="903" t="s">
        <v>66</v>
      </c>
      <c r="D116" s="908"/>
      <c r="E116" s="903"/>
    </row>
    <row r="117" spans="1:5" ht="20.399999999999999" x14ac:dyDescent="0.3">
      <c r="A117" s="906" t="s">
        <v>2088</v>
      </c>
      <c r="B117" s="907" t="s">
        <v>2089</v>
      </c>
      <c r="C117" s="903" t="s">
        <v>66</v>
      </c>
      <c r="D117" s="908"/>
      <c r="E117" s="903"/>
    </row>
    <row r="118" spans="1:5" ht="30.6" x14ac:dyDescent="0.3">
      <c r="A118" s="901" t="s">
        <v>1797</v>
      </c>
      <c r="B118" s="909" t="s">
        <v>2090</v>
      </c>
      <c r="C118" s="903" t="s">
        <v>35</v>
      </c>
      <c r="D118" s="905"/>
      <c r="E118" s="903">
        <v>41365</v>
      </c>
    </row>
    <row r="119" spans="1:5" ht="20.399999999999999" x14ac:dyDescent="0.3">
      <c r="A119" s="901" t="s">
        <v>1798</v>
      </c>
      <c r="B119" s="909" t="s">
        <v>2091</v>
      </c>
      <c r="C119" s="903" t="s">
        <v>35</v>
      </c>
      <c r="D119" s="905"/>
      <c r="E119" s="903">
        <v>57093</v>
      </c>
    </row>
    <row r="120" spans="1:5" ht="20.399999999999999" x14ac:dyDescent="0.3">
      <c r="A120" s="901" t="s">
        <v>2092</v>
      </c>
      <c r="B120" s="909" t="s">
        <v>2093</v>
      </c>
      <c r="C120" s="903" t="s">
        <v>35</v>
      </c>
      <c r="D120" s="905"/>
      <c r="E120" s="903">
        <v>103718</v>
      </c>
    </row>
    <row r="121" spans="1:5" ht="20.399999999999999" x14ac:dyDescent="0.3">
      <c r="A121" s="901" t="s">
        <v>1800</v>
      </c>
      <c r="B121" s="909" t="s">
        <v>2094</v>
      </c>
      <c r="C121" s="903" t="s">
        <v>35</v>
      </c>
      <c r="D121" s="905"/>
      <c r="E121" s="903">
        <v>88790</v>
      </c>
    </row>
    <row r="122" spans="1:5" ht="20.399999999999999" x14ac:dyDescent="0.3">
      <c r="A122" s="901" t="s">
        <v>2095</v>
      </c>
      <c r="B122" s="909" t="s">
        <v>2096</v>
      </c>
      <c r="C122" s="903" t="s">
        <v>35</v>
      </c>
      <c r="D122" s="905"/>
      <c r="E122" s="903">
        <v>96435</v>
      </c>
    </row>
    <row r="123" spans="1:5" ht="20.399999999999999" x14ac:dyDescent="0.3">
      <c r="A123" s="901" t="s">
        <v>1799</v>
      </c>
      <c r="B123" s="909" t="s">
        <v>2097</v>
      </c>
      <c r="C123" s="903" t="s">
        <v>35</v>
      </c>
      <c r="D123" s="905"/>
      <c r="E123" s="903">
        <v>80265</v>
      </c>
    </row>
    <row r="124" spans="1:5" ht="30.6" x14ac:dyDescent="0.3">
      <c r="A124" s="901" t="s">
        <v>2098</v>
      </c>
      <c r="B124" s="909" t="s">
        <v>2099</v>
      </c>
      <c r="C124" s="903" t="s">
        <v>35</v>
      </c>
      <c r="D124" s="905"/>
      <c r="E124" s="903">
        <v>99245</v>
      </c>
    </row>
    <row r="125" spans="1:5" ht="20.399999999999999" x14ac:dyDescent="0.3">
      <c r="A125" s="901" t="s">
        <v>2100</v>
      </c>
      <c r="B125" s="909" t="s">
        <v>2101</v>
      </c>
      <c r="C125" s="903" t="s">
        <v>36</v>
      </c>
      <c r="D125" s="905"/>
      <c r="E125" s="903">
        <v>13119</v>
      </c>
    </row>
    <row r="126" spans="1:5" x14ac:dyDescent="0.3">
      <c r="A126" s="901" t="s">
        <v>2102</v>
      </c>
      <c r="B126" s="902" t="s">
        <v>2103</v>
      </c>
      <c r="C126" s="903" t="s">
        <v>36</v>
      </c>
      <c r="D126" s="905"/>
      <c r="E126" s="903">
        <v>52157</v>
      </c>
    </row>
    <row r="127" spans="1:5" ht="20.399999999999999" x14ac:dyDescent="0.3">
      <c r="A127" s="901" t="s">
        <v>2593</v>
      </c>
      <c r="B127" s="902" t="s">
        <v>2594</v>
      </c>
      <c r="C127" s="910" t="s">
        <v>35</v>
      </c>
      <c r="D127" s="905"/>
      <c r="E127" s="903">
        <v>11426</v>
      </c>
    </row>
    <row r="128" spans="1:5" ht="20.399999999999999" x14ac:dyDescent="0.3">
      <c r="A128" s="906" t="s">
        <v>2104</v>
      </c>
      <c r="B128" s="907" t="s">
        <v>2105</v>
      </c>
      <c r="C128" s="903" t="s">
        <v>66</v>
      </c>
      <c r="D128" s="908"/>
      <c r="E128" s="903"/>
    </row>
    <row r="129" spans="1:5" ht="20.399999999999999" x14ac:dyDescent="0.3">
      <c r="A129" s="901" t="s">
        <v>2106</v>
      </c>
      <c r="B129" s="909" t="s">
        <v>2107</v>
      </c>
      <c r="C129" s="903" t="s">
        <v>35</v>
      </c>
      <c r="D129" s="905"/>
      <c r="E129" s="903">
        <v>136023</v>
      </c>
    </row>
    <row r="130" spans="1:5" ht="20.399999999999999" x14ac:dyDescent="0.3">
      <c r="A130" s="901" t="s">
        <v>2108</v>
      </c>
      <c r="B130" s="909" t="s">
        <v>2109</v>
      </c>
      <c r="C130" s="903" t="s">
        <v>35</v>
      </c>
      <c r="D130" s="905"/>
      <c r="E130" s="903">
        <v>143359</v>
      </c>
    </row>
    <row r="131" spans="1:5" ht="20.399999999999999" x14ac:dyDescent="0.3">
      <c r="A131" s="901" t="s">
        <v>2110</v>
      </c>
      <c r="B131" s="909" t="s">
        <v>2111</v>
      </c>
      <c r="C131" s="903" t="s">
        <v>35</v>
      </c>
      <c r="D131" s="905"/>
      <c r="E131" s="903">
        <v>150695</v>
      </c>
    </row>
    <row r="132" spans="1:5" ht="20.399999999999999" x14ac:dyDescent="0.3">
      <c r="A132" s="901" t="s">
        <v>2112</v>
      </c>
      <c r="B132" s="909" t="s">
        <v>2113</v>
      </c>
      <c r="C132" s="903" t="s">
        <v>35</v>
      </c>
      <c r="D132" s="905"/>
      <c r="E132" s="903">
        <v>194711</v>
      </c>
    </row>
    <row r="133" spans="1:5" ht="20.399999999999999" x14ac:dyDescent="0.3">
      <c r="A133" s="901" t="s">
        <v>2114</v>
      </c>
      <c r="B133" s="909" t="s">
        <v>2115</v>
      </c>
      <c r="C133" s="903" t="s">
        <v>36</v>
      </c>
      <c r="D133" s="905"/>
      <c r="E133" s="903">
        <v>48226</v>
      </c>
    </row>
    <row r="134" spans="1:5" ht="20.399999999999999" x14ac:dyDescent="0.3">
      <c r="A134" s="901" t="s">
        <v>1796</v>
      </c>
      <c r="B134" s="909" t="s">
        <v>1795</v>
      </c>
      <c r="C134" s="903" t="s">
        <v>36</v>
      </c>
      <c r="D134" s="905"/>
      <c r="E134" s="903">
        <v>50683</v>
      </c>
    </row>
    <row r="135" spans="1:5" x14ac:dyDescent="0.3">
      <c r="A135" s="901" t="s">
        <v>2106</v>
      </c>
      <c r="B135" s="902" t="s">
        <v>2116</v>
      </c>
      <c r="C135" s="903" t="s">
        <v>35</v>
      </c>
      <c r="D135" s="905"/>
      <c r="E135" s="903">
        <v>136023</v>
      </c>
    </row>
    <row r="136" spans="1:5" ht="20.399999999999999" x14ac:dyDescent="0.3">
      <c r="A136" s="901" t="s">
        <v>2117</v>
      </c>
      <c r="B136" s="909" t="s">
        <v>2118</v>
      </c>
      <c r="C136" s="903" t="s">
        <v>35</v>
      </c>
      <c r="D136" s="905"/>
      <c r="E136" s="903">
        <v>29856</v>
      </c>
    </row>
    <row r="137" spans="1:5" x14ac:dyDescent="0.3">
      <c r="A137" s="906" t="s">
        <v>1768</v>
      </c>
      <c r="B137" s="907" t="s">
        <v>2119</v>
      </c>
      <c r="C137" s="903" t="s">
        <v>66</v>
      </c>
      <c r="D137" s="908"/>
      <c r="E137" s="903"/>
    </row>
    <row r="138" spans="1:5" x14ac:dyDescent="0.3">
      <c r="A138" s="906" t="s">
        <v>2120</v>
      </c>
      <c r="B138" s="907" t="s">
        <v>2121</v>
      </c>
      <c r="C138" s="903" t="s">
        <v>66</v>
      </c>
      <c r="D138" s="908"/>
      <c r="E138" s="903"/>
    </row>
    <row r="139" spans="1:5" x14ac:dyDescent="0.3">
      <c r="A139" s="901" t="s">
        <v>1826</v>
      </c>
      <c r="B139" s="902" t="s">
        <v>1825</v>
      </c>
      <c r="C139" s="903" t="s">
        <v>1749</v>
      </c>
      <c r="D139" s="905"/>
      <c r="E139" s="903">
        <v>588602</v>
      </c>
    </row>
    <row r="140" spans="1:5" x14ac:dyDescent="0.3">
      <c r="A140" s="901" t="s">
        <v>581</v>
      </c>
      <c r="B140" s="902" t="s">
        <v>2122</v>
      </c>
      <c r="C140" s="903" t="s">
        <v>189</v>
      </c>
      <c r="D140" s="905"/>
      <c r="E140" s="903">
        <v>629979</v>
      </c>
    </row>
    <row r="141" spans="1:5" x14ac:dyDescent="0.3">
      <c r="A141" s="901" t="s">
        <v>1828</v>
      </c>
      <c r="B141" s="902" t="s">
        <v>1827</v>
      </c>
      <c r="C141" s="903" t="s">
        <v>1749</v>
      </c>
      <c r="D141" s="905"/>
      <c r="E141" s="903">
        <v>683663</v>
      </c>
    </row>
    <row r="142" spans="1:5" x14ac:dyDescent="0.3">
      <c r="A142" s="901" t="s">
        <v>2123</v>
      </c>
      <c r="B142" s="902" t="s">
        <v>2124</v>
      </c>
      <c r="C142" s="903" t="s">
        <v>189</v>
      </c>
      <c r="D142" s="905"/>
      <c r="E142" s="903">
        <v>748597</v>
      </c>
    </row>
    <row r="143" spans="1:5" x14ac:dyDescent="0.3">
      <c r="A143" s="901" t="s">
        <v>2125</v>
      </c>
      <c r="B143" s="902" t="s">
        <v>2126</v>
      </c>
      <c r="C143" s="903" t="s">
        <v>1749</v>
      </c>
      <c r="D143" s="905"/>
      <c r="E143" s="903">
        <v>585502</v>
      </c>
    </row>
    <row r="144" spans="1:5" x14ac:dyDescent="0.3">
      <c r="A144" s="901" t="s">
        <v>2127</v>
      </c>
      <c r="B144" s="909" t="s">
        <v>2128</v>
      </c>
      <c r="C144" s="903" t="s">
        <v>1749</v>
      </c>
      <c r="D144" s="905"/>
      <c r="E144" s="903">
        <v>475968</v>
      </c>
    </row>
    <row r="145" spans="1:11" ht="20.399999999999999" x14ac:dyDescent="0.3">
      <c r="A145" s="901" t="s">
        <v>2129</v>
      </c>
      <c r="B145" s="909" t="s">
        <v>2130</v>
      </c>
      <c r="C145" s="903" t="s">
        <v>1749</v>
      </c>
      <c r="D145" s="905"/>
      <c r="E145" s="903">
        <v>792222</v>
      </c>
    </row>
    <row r="146" spans="1:11" ht="20.399999999999999" x14ac:dyDescent="0.3">
      <c r="A146" s="901" t="s">
        <v>2131</v>
      </c>
      <c r="B146" s="909" t="s">
        <v>2132</v>
      </c>
      <c r="C146" s="903" t="s">
        <v>1749</v>
      </c>
      <c r="D146" s="905"/>
      <c r="E146" s="903">
        <v>1600791</v>
      </c>
    </row>
    <row r="147" spans="1:11" ht="20.399999999999999" x14ac:dyDescent="0.3">
      <c r="A147" s="901" t="s">
        <v>2133</v>
      </c>
      <c r="B147" s="909" t="s">
        <v>2134</v>
      </c>
      <c r="C147" s="903" t="s">
        <v>1749</v>
      </c>
      <c r="D147" s="905"/>
      <c r="E147" s="903">
        <v>1743308</v>
      </c>
    </row>
    <row r="148" spans="1:11" x14ac:dyDescent="0.3">
      <c r="A148" s="901" t="s">
        <v>2135</v>
      </c>
      <c r="B148" s="909" t="s">
        <v>2136</v>
      </c>
      <c r="C148" s="903" t="s">
        <v>1749</v>
      </c>
      <c r="D148" s="905"/>
      <c r="E148" s="903">
        <v>399818</v>
      </c>
    </row>
    <row r="149" spans="1:11" ht="20.399999999999999" x14ac:dyDescent="0.3">
      <c r="A149" s="901" t="s">
        <v>2137</v>
      </c>
      <c r="B149" s="909" t="s">
        <v>2138</v>
      </c>
      <c r="C149" s="903" t="s">
        <v>1749</v>
      </c>
      <c r="D149" s="905"/>
      <c r="E149" s="903">
        <v>588602</v>
      </c>
    </row>
    <row r="150" spans="1:11" ht="20.399999999999999" x14ac:dyDescent="0.3">
      <c r="A150" s="901" t="s">
        <v>2139</v>
      </c>
      <c r="B150" s="909" t="s">
        <v>2140</v>
      </c>
      <c r="C150" s="903" t="s">
        <v>1749</v>
      </c>
      <c r="D150" s="905"/>
      <c r="E150" s="903">
        <v>1823233</v>
      </c>
    </row>
    <row r="151" spans="1:11" x14ac:dyDescent="0.3">
      <c r="A151" s="901" t="s">
        <v>2141</v>
      </c>
      <c r="B151" s="902" t="s">
        <v>2142</v>
      </c>
      <c r="C151" s="903" t="s">
        <v>35</v>
      </c>
      <c r="D151" s="905"/>
      <c r="E151" s="903">
        <v>578632</v>
      </c>
    </row>
    <row r="152" spans="1:11" x14ac:dyDescent="0.3">
      <c r="A152" s="901" t="s">
        <v>2143</v>
      </c>
      <c r="B152" s="902" t="s">
        <v>2144</v>
      </c>
      <c r="C152" s="903" t="s">
        <v>35</v>
      </c>
      <c r="D152" s="905"/>
      <c r="E152" s="903">
        <v>539943</v>
      </c>
    </row>
    <row r="153" spans="1:11" ht="71.400000000000006" x14ac:dyDescent="0.3">
      <c r="A153" s="901" t="s">
        <v>2145</v>
      </c>
      <c r="B153" s="909" t="s">
        <v>2146</v>
      </c>
      <c r="C153" s="903" t="s">
        <v>189</v>
      </c>
      <c r="D153" s="905"/>
      <c r="E153" s="903">
        <v>132642</v>
      </c>
      <c r="K153" s="898">
        <f>6000*5.5*0.1</f>
        <v>3300</v>
      </c>
    </row>
    <row r="154" spans="1:11" x14ac:dyDescent="0.3">
      <c r="A154" s="901" t="s">
        <v>2147</v>
      </c>
      <c r="B154" s="902" t="s">
        <v>2148</v>
      </c>
      <c r="C154" s="903" t="s">
        <v>1749</v>
      </c>
      <c r="D154" s="905"/>
      <c r="E154" s="903">
        <v>66030</v>
      </c>
    </row>
    <row r="155" spans="1:11" ht="20.399999999999999" x14ac:dyDescent="0.3">
      <c r="A155" s="901" t="s">
        <v>2149</v>
      </c>
      <c r="B155" s="909" t="s">
        <v>2150</v>
      </c>
      <c r="C155" s="903" t="s">
        <v>1749</v>
      </c>
      <c r="D155" s="905"/>
      <c r="E155" s="903">
        <v>1950100</v>
      </c>
    </row>
    <row r="156" spans="1:11" x14ac:dyDescent="0.3">
      <c r="A156" s="901" t="s">
        <v>2151</v>
      </c>
      <c r="B156" s="902" t="s">
        <v>2152</v>
      </c>
      <c r="C156" s="903" t="s">
        <v>35</v>
      </c>
      <c r="D156" s="905"/>
      <c r="E156" s="903">
        <v>402578</v>
      </c>
    </row>
    <row r="157" spans="1:11" x14ac:dyDescent="0.3">
      <c r="A157" s="901" t="s">
        <v>2153</v>
      </c>
      <c r="B157" s="902" t="s">
        <v>2152</v>
      </c>
      <c r="C157" s="903" t="s">
        <v>36</v>
      </c>
      <c r="D157" s="905"/>
      <c r="E157" s="903">
        <v>21944</v>
      </c>
    </row>
    <row r="158" spans="1:11" x14ac:dyDescent="0.3">
      <c r="A158" s="901" t="s">
        <v>2154</v>
      </c>
      <c r="B158" s="902" t="s">
        <v>2155</v>
      </c>
      <c r="C158" s="903" t="s">
        <v>35</v>
      </c>
      <c r="D158" s="905"/>
      <c r="E158" s="903">
        <v>550011</v>
      </c>
    </row>
    <row r="159" spans="1:11" x14ac:dyDescent="0.3">
      <c r="A159" s="901" t="s">
        <v>2156</v>
      </c>
      <c r="B159" s="902" t="s">
        <v>2157</v>
      </c>
      <c r="C159" s="903" t="s">
        <v>35</v>
      </c>
      <c r="D159" s="905"/>
      <c r="E159" s="903">
        <v>600014</v>
      </c>
    </row>
    <row r="160" spans="1:11" ht="20.399999999999999" x14ac:dyDescent="0.3">
      <c r="A160" s="901" t="s">
        <v>2158</v>
      </c>
      <c r="B160" s="909" t="s">
        <v>2159</v>
      </c>
      <c r="C160" s="903" t="s">
        <v>57</v>
      </c>
      <c r="D160" s="905"/>
      <c r="E160" s="903">
        <v>585627</v>
      </c>
    </row>
    <row r="161" spans="1:5" x14ac:dyDescent="0.3">
      <c r="A161" s="901" t="s">
        <v>2160</v>
      </c>
      <c r="B161" s="902" t="s">
        <v>2161</v>
      </c>
      <c r="C161" s="903" t="s">
        <v>35</v>
      </c>
      <c r="D161" s="905"/>
      <c r="E161" s="903">
        <v>524347</v>
      </c>
    </row>
    <row r="162" spans="1:5" x14ac:dyDescent="0.3">
      <c r="A162" s="901" t="s">
        <v>1832</v>
      </c>
      <c r="B162" s="902" t="s">
        <v>1831</v>
      </c>
      <c r="C162" s="903" t="s">
        <v>1749</v>
      </c>
      <c r="D162" s="905"/>
      <c r="E162" s="903">
        <v>33667</v>
      </c>
    </row>
    <row r="163" spans="1:5" x14ac:dyDescent="0.3">
      <c r="A163" s="906" t="s">
        <v>229</v>
      </c>
      <c r="B163" s="907" t="s">
        <v>2162</v>
      </c>
      <c r="C163" s="903" t="s">
        <v>66</v>
      </c>
      <c r="D163" s="908"/>
      <c r="E163" s="903"/>
    </row>
    <row r="164" spans="1:5" x14ac:dyDescent="0.3">
      <c r="A164" s="901" t="s">
        <v>2163</v>
      </c>
      <c r="B164" s="902" t="s">
        <v>2164</v>
      </c>
      <c r="C164" s="903" t="s">
        <v>35</v>
      </c>
      <c r="D164" s="905"/>
      <c r="E164" s="903">
        <v>400006</v>
      </c>
    </row>
    <row r="165" spans="1:5" x14ac:dyDescent="0.3">
      <c r="A165" s="901" t="s">
        <v>1780</v>
      </c>
      <c r="B165" s="902" t="s">
        <v>1833</v>
      </c>
      <c r="C165" s="903" t="s">
        <v>35</v>
      </c>
      <c r="D165" s="905"/>
      <c r="E165" s="903">
        <v>348195</v>
      </c>
    </row>
    <row r="166" spans="1:5" x14ac:dyDescent="0.3">
      <c r="A166" s="901" t="s">
        <v>1810</v>
      </c>
      <c r="B166" s="902" t="s">
        <v>1840</v>
      </c>
      <c r="C166" s="903" t="s">
        <v>35</v>
      </c>
      <c r="D166" s="905"/>
      <c r="E166" s="903">
        <v>429277</v>
      </c>
    </row>
    <row r="167" spans="1:5" x14ac:dyDescent="0.3">
      <c r="A167" s="901" t="s">
        <v>1912</v>
      </c>
      <c r="B167" s="902" t="s">
        <v>1911</v>
      </c>
      <c r="C167" s="903" t="s">
        <v>35</v>
      </c>
      <c r="D167" s="905"/>
      <c r="E167" s="903">
        <v>478634</v>
      </c>
    </row>
    <row r="168" spans="1:5" x14ac:dyDescent="0.3">
      <c r="A168" s="901" t="s">
        <v>1910</v>
      </c>
      <c r="B168" s="902" t="s">
        <v>1890</v>
      </c>
      <c r="C168" s="903" t="s">
        <v>35</v>
      </c>
      <c r="D168" s="905"/>
      <c r="E168" s="903">
        <v>528637</v>
      </c>
    </row>
    <row r="169" spans="1:5" ht="20.399999999999999" x14ac:dyDescent="0.3">
      <c r="A169" s="901" t="s">
        <v>1835</v>
      </c>
      <c r="B169" s="909" t="s">
        <v>1834</v>
      </c>
      <c r="C169" s="903" t="s">
        <v>1749</v>
      </c>
      <c r="D169" s="905"/>
      <c r="E169" s="903">
        <v>71975</v>
      </c>
    </row>
    <row r="170" spans="1:5" ht="20.399999999999999" x14ac:dyDescent="0.3">
      <c r="A170" s="901" t="s">
        <v>2165</v>
      </c>
      <c r="B170" s="909" t="s">
        <v>2166</v>
      </c>
      <c r="C170" s="903" t="s">
        <v>1749</v>
      </c>
      <c r="D170" s="905"/>
      <c r="E170" s="903">
        <v>65317</v>
      </c>
    </row>
    <row r="171" spans="1:5" x14ac:dyDescent="0.3">
      <c r="A171" s="901" t="s">
        <v>1837</v>
      </c>
      <c r="B171" s="902" t="s">
        <v>1836</v>
      </c>
      <c r="C171" s="903" t="s">
        <v>35</v>
      </c>
      <c r="D171" s="905"/>
      <c r="E171" s="903">
        <v>616924</v>
      </c>
    </row>
    <row r="172" spans="1:5" x14ac:dyDescent="0.3">
      <c r="A172" s="901" t="s">
        <v>1839</v>
      </c>
      <c r="B172" s="902" t="s">
        <v>1838</v>
      </c>
      <c r="C172" s="903" t="s">
        <v>35</v>
      </c>
      <c r="D172" s="905"/>
      <c r="E172" s="903">
        <v>663168</v>
      </c>
    </row>
    <row r="173" spans="1:5" x14ac:dyDescent="0.3">
      <c r="A173" s="901" t="s">
        <v>1830</v>
      </c>
      <c r="B173" s="902" t="s">
        <v>1829</v>
      </c>
      <c r="C173" s="903" t="s">
        <v>35</v>
      </c>
      <c r="D173" s="905"/>
      <c r="E173" s="903">
        <v>667072</v>
      </c>
    </row>
    <row r="174" spans="1:5" x14ac:dyDescent="0.3">
      <c r="A174" s="901" t="s">
        <v>2167</v>
      </c>
      <c r="B174" s="902" t="s">
        <v>2168</v>
      </c>
      <c r="C174" s="903" t="s">
        <v>36</v>
      </c>
      <c r="D174" s="905"/>
      <c r="E174" s="903">
        <v>211351</v>
      </c>
    </row>
    <row r="175" spans="1:5" x14ac:dyDescent="0.3">
      <c r="A175" s="901" t="s">
        <v>2169</v>
      </c>
      <c r="B175" s="902" t="s">
        <v>2170</v>
      </c>
      <c r="C175" s="903" t="s">
        <v>36</v>
      </c>
      <c r="D175" s="905"/>
      <c r="E175" s="903">
        <v>339564</v>
      </c>
    </row>
    <row r="176" spans="1:5" ht="30.6" x14ac:dyDescent="0.3">
      <c r="A176" s="901" t="s">
        <v>2171</v>
      </c>
      <c r="B176" s="909" t="s">
        <v>2172</v>
      </c>
      <c r="C176" s="903" t="s">
        <v>35</v>
      </c>
      <c r="D176" s="905"/>
      <c r="E176" s="903">
        <v>512984</v>
      </c>
    </row>
    <row r="177" spans="1:5" x14ac:dyDescent="0.3">
      <c r="A177" s="901" t="s">
        <v>2173</v>
      </c>
      <c r="B177" s="902" t="s">
        <v>2174</v>
      </c>
      <c r="C177" s="903" t="s">
        <v>35</v>
      </c>
      <c r="D177" s="905"/>
      <c r="E177" s="903">
        <v>442266</v>
      </c>
    </row>
    <row r="178" spans="1:5" ht="30.6" x14ac:dyDescent="0.3">
      <c r="A178" s="901" t="s">
        <v>2175</v>
      </c>
      <c r="B178" s="909" t="s">
        <v>2176</v>
      </c>
      <c r="C178" s="903" t="s">
        <v>36</v>
      </c>
      <c r="D178" s="905"/>
      <c r="E178" s="903">
        <v>100608</v>
      </c>
    </row>
    <row r="179" spans="1:5" ht="30.6" x14ac:dyDescent="0.3">
      <c r="A179" s="901" t="s">
        <v>2177</v>
      </c>
      <c r="B179" s="909" t="s">
        <v>2178</v>
      </c>
      <c r="C179" s="903" t="s">
        <v>36</v>
      </c>
      <c r="D179" s="905"/>
      <c r="E179" s="903">
        <v>131611</v>
      </c>
    </row>
    <row r="180" spans="1:5" ht="51" x14ac:dyDescent="0.3">
      <c r="A180" s="901" t="s">
        <v>2179</v>
      </c>
      <c r="B180" s="909" t="s">
        <v>2180</v>
      </c>
      <c r="C180" s="903" t="s">
        <v>36</v>
      </c>
      <c r="D180" s="905"/>
      <c r="E180" s="903">
        <v>82425</v>
      </c>
    </row>
    <row r="181" spans="1:5" ht="40.799999999999997" x14ac:dyDescent="0.3">
      <c r="A181" s="901" t="s">
        <v>2181</v>
      </c>
      <c r="B181" s="909" t="s">
        <v>2182</v>
      </c>
      <c r="C181" s="903" t="s">
        <v>36</v>
      </c>
      <c r="D181" s="905"/>
      <c r="E181" s="903">
        <v>66124</v>
      </c>
    </row>
    <row r="182" spans="1:5" ht="51" x14ac:dyDescent="0.3">
      <c r="A182" s="901" t="s">
        <v>2183</v>
      </c>
      <c r="B182" s="909" t="s">
        <v>2184</v>
      </c>
      <c r="C182" s="903" t="s">
        <v>36</v>
      </c>
      <c r="D182" s="905"/>
      <c r="E182" s="903">
        <v>90680</v>
      </c>
    </row>
    <row r="183" spans="1:5" ht="40.799999999999997" x14ac:dyDescent="0.3">
      <c r="A183" s="901" t="s">
        <v>2185</v>
      </c>
      <c r="B183" s="909" t="s">
        <v>2186</v>
      </c>
      <c r="C183" s="903" t="s">
        <v>36</v>
      </c>
      <c r="D183" s="905"/>
      <c r="E183" s="903">
        <v>73651</v>
      </c>
    </row>
    <row r="184" spans="1:5" ht="20.399999999999999" x14ac:dyDescent="0.3">
      <c r="A184" s="901" t="s">
        <v>2187</v>
      </c>
      <c r="B184" s="909" t="s">
        <v>2188</v>
      </c>
      <c r="C184" s="903" t="s">
        <v>36</v>
      </c>
      <c r="D184" s="905"/>
      <c r="E184" s="903">
        <v>79466</v>
      </c>
    </row>
    <row r="185" spans="1:5" ht="20.399999999999999" x14ac:dyDescent="0.3">
      <c r="A185" s="901" t="s">
        <v>2189</v>
      </c>
      <c r="B185" s="909" t="s">
        <v>2190</v>
      </c>
      <c r="C185" s="903" t="s">
        <v>36</v>
      </c>
      <c r="D185" s="905"/>
      <c r="E185" s="903">
        <v>96495</v>
      </c>
    </row>
    <row r="186" spans="1:5" x14ac:dyDescent="0.3">
      <c r="A186" s="901" t="s">
        <v>2191</v>
      </c>
      <c r="B186" s="902" t="s">
        <v>2192</v>
      </c>
      <c r="C186" s="903" t="s">
        <v>36</v>
      </c>
      <c r="D186" s="905"/>
      <c r="E186" s="903">
        <v>215324</v>
      </c>
    </row>
    <row r="187" spans="1:5" x14ac:dyDescent="0.3">
      <c r="A187" s="901" t="s">
        <v>2193</v>
      </c>
      <c r="B187" s="902" t="s">
        <v>2194</v>
      </c>
      <c r="C187" s="903" t="s">
        <v>35</v>
      </c>
      <c r="D187" s="905"/>
      <c r="E187" s="903">
        <v>722048</v>
      </c>
    </row>
    <row r="188" spans="1:5" x14ac:dyDescent="0.3">
      <c r="A188" s="901" t="s">
        <v>2195</v>
      </c>
      <c r="B188" s="902" t="s">
        <v>2196</v>
      </c>
      <c r="C188" s="903" t="s">
        <v>35</v>
      </c>
      <c r="D188" s="905"/>
      <c r="E188" s="903">
        <v>666330</v>
      </c>
    </row>
    <row r="189" spans="1:5" x14ac:dyDescent="0.3">
      <c r="A189" s="901" t="s">
        <v>2197</v>
      </c>
      <c r="B189" s="902" t="s">
        <v>2198</v>
      </c>
      <c r="C189" s="903" t="s">
        <v>35</v>
      </c>
      <c r="D189" s="905"/>
      <c r="E189" s="903">
        <v>712573</v>
      </c>
    </row>
    <row r="190" spans="1:5" ht="20.399999999999999" x14ac:dyDescent="0.3">
      <c r="A190" s="901" t="s">
        <v>2199</v>
      </c>
      <c r="B190" s="909" t="s">
        <v>2200</v>
      </c>
      <c r="C190" s="903" t="s">
        <v>35</v>
      </c>
      <c r="D190" s="905"/>
      <c r="E190" s="903">
        <v>635746</v>
      </c>
    </row>
    <row r="191" spans="1:5" x14ac:dyDescent="0.3">
      <c r="A191" s="901" t="s">
        <v>2201</v>
      </c>
      <c r="B191" s="902" t="s">
        <v>2202</v>
      </c>
      <c r="C191" s="903" t="s">
        <v>35</v>
      </c>
      <c r="D191" s="905"/>
      <c r="E191" s="903">
        <v>660086</v>
      </c>
    </row>
    <row r="192" spans="1:5" x14ac:dyDescent="0.3">
      <c r="A192" s="901" t="s">
        <v>2203</v>
      </c>
      <c r="B192" s="909" t="s">
        <v>2204</v>
      </c>
      <c r="C192" s="903" t="s">
        <v>35</v>
      </c>
      <c r="D192" s="905"/>
      <c r="E192" s="903">
        <v>678252</v>
      </c>
    </row>
    <row r="193" spans="1:5" ht="20.399999999999999" x14ac:dyDescent="0.3">
      <c r="A193" s="901" t="s">
        <v>2205</v>
      </c>
      <c r="B193" s="909" t="s">
        <v>2206</v>
      </c>
      <c r="C193" s="903" t="s">
        <v>35</v>
      </c>
      <c r="D193" s="905"/>
      <c r="E193" s="903">
        <v>719409</v>
      </c>
    </row>
    <row r="194" spans="1:5" ht="20.399999999999999" x14ac:dyDescent="0.3">
      <c r="A194" s="901" t="s">
        <v>1875</v>
      </c>
      <c r="B194" s="909" t="s">
        <v>1874</v>
      </c>
      <c r="C194" s="903" t="s">
        <v>35</v>
      </c>
      <c r="D194" s="905"/>
      <c r="E194" s="903">
        <v>709408</v>
      </c>
    </row>
    <row r="195" spans="1:5" ht="20.399999999999999" x14ac:dyDescent="0.3">
      <c r="A195" s="901" t="s">
        <v>1871</v>
      </c>
      <c r="B195" s="909" t="s">
        <v>1870</v>
      </c>
      <c r="C195" s="903" t="s">
        <v>35</v>
      </c>
      <c r="D195" s="905"/>
      <c r="E195" s="903">
        <v>750959</v>
      </c>
    </row>
    <row r="196" spans="1:5" ht="20.399999999999999" x14ac:dyDescent="0.3">
      <c r="A196" s="901" t="s">
        <v>1872</v>
      </c>
      <c r="B196" s="909" t="s">
        <v>1873</v>
      </c>
      <c r="C196" s="903" t="s">
        <v>35</v>
      </c>
      <c r="D196" s="905"/>
      <c r="E196" s="903">
        <v>855849</v>
      </c>
    </row>
    <row r="197" spans="1:5" ht="20.399999999999999" x14ac:dyDescent="0.3">
      <c r="A197" s="901" t="s">
        <v>2207</v>
      </c>
      <c r="B197" s="909" t="s">
        <v>2208</v>
      </c>
      <c r="C197" s="903" t="s">
        <v>35</v>
      </c>
      <c r="D197" s="905"/>
      <c r="E197" s="903">
        <v>813886</v>
      </c>
    </row>
    <row r="198" spans="1:5" ht="20.399999999999999" x14ac:dyDescent="0.3">
      <c r="A198" s="901" t="s">
        <v>2209</v>
      </c>
      <c r="B198" s="909" t="s">
        <v>2210</v>
      </c>
      <c r="C198" s="903" t="s">
        <v>35</v>
      </c>
      <c r="D198" s="905"/>
      <c r="E198" s="903">
        <v>1647238</v>
      </c>
    </row>
    <row r="199" spans="1:5" ht="20.399999999999999" x14ac:dyDescent="0.3">
      <c r="A199" s="901" t="s">
        <v>2211</v>
      </c>
      <c r="B199" s="909" t="s">
        <v>2212</v>
      </c>
      <c r="C199" s="903" t="s">
        <v>35</v>
      </c>
      <c r="D199" s="905"/>
      <c r="E199" s="903">
        <v>1307584</v>
      </c>
    </row>
    <row r="200" spans="1:5" ht="20.399999999999999" x14ac:dyDescent="0.3">
      <c r="A200" s="901" t="s">
        <v>2213</v>
      </c>
      <c r="B200" s="909" t="s">
        <v>2214</v>
      </c>
      <c r="C200" s="903" t="s">
        <v>35</v>
      </c>
      <c r="D200" s="905"/>
      <c r="E200" s="903">
        <v>1035388</v>
      </c>
    </row>
    <row r="201" spans="1:5" x14ac:dyDescent="0.3">
      <c r="A201" s="901" t="s">
        <v>2215</v>
      </c>
      <c r="B201" s="902" t="s">
        <v>2216</v>
      </c>
      <c r="C201" s="903" t="s">
        <v>35</v>
      </c>
      <c r="D201" s="905"/>
      <c r="E201" s="903">
        <v>949758</v>
      </c>
    </row>
    <row r="202" spans="1:5" ht="20.399999999999999" x14ac:dyDescent="0.3">
      <c r="A202" s="901" t="s">
        <v>2217</v>
      </c>
      <c r="B202" s="909" t="s">
        <v>2218</v>
      </c>
      <c r="C202" s="903" t="s">
        <v>35</v>
      </c>
      <c r="D202" s="905"/>
      <c r="E202" s="903">
        <v>1685506</v>
      </c>
    </row>
    <row r="203" spans="1:5" x14ac:dyDescent="0.3">
      <c r="A203" s="901" t="s">
        <v>2219</v>
      </c>
      <c r="B203" s="902" t="s">
        <v>2220</v>
      </c>
      <c r="C203" s="903" t="s">
        <v>36</v>
      </c>
      <c r="D203" s="905"/>
      <c r="E203" s="903">
        <v>759250</v>
      </c>
    </row>
    <row r="204" spans="1:5" x14ac:dyDescent="0.3">
      <c r="A204" s="901" t="s">
        <v>2221</v>
      </c>
      <c r="B204" s="902" t="s">
        <v>2222</v>
      </c>
      <c r="C204" s="903" t="s">
        <v>35</v>
      </c>
      <c r="D204" s="905"/>
      <c r="E204" s="903">
        <v>827350</v>
      </c>
    </row>
    <row r="205" spans="1:5" ht="20.399999999999999" x14ac:dyDescent="0.3">
      <c r="A205" s="901" t="s">
        <v>1885</v>
      </c>
      <c r="B205" s="909" t="s">
        <v>1884</v>
      </c>
      <c r="C205" s="903" t="s">
        <v>36</v>
      </c>
      <c r="D205" s="905"/>
      <c r="E205" s="903">
        <v>44544</v>
      </c>
    </row>
    <row r="206" spans="1:5" x14ac:dyDescent="0.3">
      <c r="A206" s="901" t="s">
        <v>2223</v>
      </c>
      <c r="B206" s="909" t="s">
        <v>2224</v>
      </c>
      <c r="C206" s="903" t="s">
        <v>35</v>
      </c>
      <c r="D206" s="905"/>
      <c r="E206" s="903">
        <v>7234964</v>
      </c>
    </row>
    <row r="207" spans="1:5" x14ac:dyDescent="0.3">
      <c r="A207" s="906" t="s">
        <v>1769</v>
      </c>
      <c r="B207" s="907" t="s">
        <v>2225</v>
      </c>
      <c r="C207" s="903" t="s">
        <v>66</v>
      </c>
      <c r="D207" s="908"/>
      <c r="E207" s="903"/>
    </row>
    <row r="208" spans="1:5" x14ac:dyDescent="0.3">
      <c r="A208" s="906" t="s">
        <v>2226</v>
      </c>
      <c r="B208" s="907" t="s">
        <v>2227</v>
      </c>
      <c r="C208" s="903" t="s">
        <v>66</v>
      </c>
      <c r="D208" s="908"/>
      <c r="E208" s="903"/>
    </row>
    <row r="209" spans="1:5" ht="40.799999999999997" x14ac:dyDescent="0.3">
      <c r="A209" s="901" t="s">
        <v>1896</v>
      </c>
      <c r="B209" s="909" t="s">
        <v>1895</v>
      </c>
      <c r="C209" s="903" t="s">
        <v>36</v>
      </c>
      <c r="D209" s="905"/>
      <c r="E209" s="903">
        <v>2851</v>
      </c>
    </row>
    <row r="210" spans="1:5" ht="40.799999999999997" x14ac:dyDescent="0.3">
      <c r="A210" s="901" t="s">
        <v>1902</v>
      </c>
      <c r="B210" s="909" t="s">
        <v>1897</v>
      </c>
      <c r="C210" s="903" t="s">
        <v>35</v>
      </c>
      <c r="D210" s="905"/>
      <c r="E210" s="903">
        <v>783166</v>
      </c>
    </row>
    <row r="211" spans="1:5" ht="40.799999999999997" x14ac:dyDescent="0.3">
      <c r="A211" s="901" t="s">
        <v>2228</v>
      </c>
      <c r="B211" s="909" t="s">
        <v>2229</v>
      </c>
      <c r="C211" s="903" t="s">
        <v>35</v>
      </c>
      <c r="D211" s="905"/>
      <c r="E211" s="903">
        <v>782107</v>
      </c>
    </row>
    <row r="212" spans="1:5" ht="40.799999999999997" x14ac:dyDescent="0.3">
      <c r="A212" s="901" t="s">
        <v>2230</v>
      </c>
      <c r="B212" s="909" t="s">
        <v>2231</v>
      </c>
      <c r="C212" s="903" t="s">
        <v>35</v>
      </c>
      <c r="D212" s="905"/>
      <c r="E212" s="903">
        <v>843082</v>
      </c>
    </row>
    <row r="213" spans="1:5" ht="30.6" x14ac:dyDescent="0.3">
      <c r="A213" s="901" t="s">
        <v>2232</v>
      </c>
      <c r="B213" s="909" t="s">
        <v>2233</v>
      </c>
      <c r="C213" s="903" t="s">
        <v>35</v>
      </c>
      <c r="D213" s="905"/>
      <c r="E213" s="903">
        <v>850516</v>
      </c>
    </row>
    <row r="214" spans="1:5" ht="61.2" x14ac:dyDescent="0.3">
      <c r="A214" s="901" t="s">
        <v>2234</v>
      </c>
      <c r="B214" s="909" t="s">
        <v>2235</v>
      </c>
      <c r="C214" s="903" t="s">
        <v>35</v>
      </c>
      <c r="D214" s="905"/>
      <c r="E214" s="903">
        <v>955066</v>
      </c>
    </row>
    <row r="215" spans="1:5" ht="30.6" x14ac:dyDescent="0.3">
      <c r="A215" s="901" t="s">
        <v>2236</v>
      </c>
      <c r="B215" s="909" t="s">
        <v>2237</v>
      </c>
      <c r="C215" s="903" t="s">
        <v>36</v>
      </c>
      <c r="D215" s="905"/>
      <c r="E215" s="903">
        <v>46621</v>
      </c>
    </row>
    <row r="216" spans="1:5" ht="20.399999999999999" x14ac:dyDescent="0.3">
      <c r="A216" s="901" t="s">
        <v>2238</v>
      </c>
      <c r="B216" s="909" t="s">
        <v>2239</v>
      </c>
      <c r="C216" s="903" t="s">
        <v>1749</v>
      </c>
      <c r="D216" s="905"/>
      <c r="E216" s="903">
        <v>4234</v>
      </c>
    </row>
    <row r="217" spans="1:5" x14ac:dyDescent="0.3">
      <c r="A217" s="901" t="s">
        <v>2240</v>
      </c>
      <c r="B217" s="902" t="s">
        <v>2241</v>
      </c>
      <c r="C217" s="903" t="s">
        <v>1749</v>
      </c>
      <c r="D217" s="905"/>
      <c r="E217" s="903">
        <v>1844</v>
      </c>
    </row>
    <row r="218" spans="1:5" x14ac:dyDescent="0.3">
      <c r="A218" s="901" t="s">
        <v>2242</v>
      </c>
      <c r="B218" s="902" t="s">
        <v>1753</v>
      </c>
      <c r="C218" s="903" t="s">
        <v>1749</v>
      </c>
      <c r="D218" s="905"/>
      <c r="E218" s="903">
        <v>3789</v>
      </c>
    </row>
    <row r="219" spans="1:5" x14ac:dyDescent="0.3">
      <c r="A219" s="901" t="s">
        <v>2243</v>
      </c>
      <c r="B219" s="902" t="s">
        <v>2244</v>
      </c>
      <c r="C219" s="903" t="s">
        <v>36</v>
      </c>
      <c r="D219" s="905"/>
      <c r="E219" s="903">
        <v>7158</v>
      </c>
    </row>
    <row r="220" spans="1:5" x14ac:dyDescent="0.3">
      <c r="A220" s="901" t="s">
        <v>2245</v>
      </c>
      <c r="B220" s="902" t="s">
        <v>2246</v>
      </c>
      <c r="C220" s="903" t="s">
        <v>36</v>
      </c>
      <c r="D220" s="905"/>
      <c r="E220" s="903">
        <v>14222</v>
      </c>
    </row>
    <row r="221" spans="1:5" ht="30.6" x14ac:dyDescent="0.3">
      <c r="A221" s="901" t="s">
        <v>2247</v>
      </c>
      <c r="B221" s="909" t="s">
        <v>2248</v>
      </c>
      <c r="C221" s="903" t="s">
        <v>36</v>
      </c>
      <c r="D221" s="905"/>
      <c r="E221" s="903">
        <v>61798</v>
      </c>
    </row>
    <row r="222" spans="1:5" x14ac:dyDescent="0.3">
      <c r="A222" s="901" t="s">
        <v>2249</v>
      </c>
      <c r="B222" s="909" t="s">
        <v>2250</v>
      </c>
      <c r="C222" s="903" t="s">
        <v>35</v>
      </c>
      <c r="D222" s="905"/>
      <c r="E222" s="903">
        <v>51825</v>
      </c>
    </row>
    <row r="223" spans="1:5" ht="20.399999999999999" x14ac:dyDescent="0.3">
      <c r="A223" s="901" t="s">
        <v>2251</v>
      </c>
      <c r="B223" s="909" t="s">
        <v>2252</v>
      </c>
      <c r="C223" s="903" t="s">
        <v>35</v>
      </c>
      <c r="D223" s="905"/>
      <c r="E223" s="903">
        <v>520376</v>
      </c>
    </row>
    <row r="224" spans="1:5" x14ac:dyDescent="0.3">
      <c r="A224" s="901" t="s">
        <v>2253</v>
      </c>
      <c r="B224" s="902" t="s">
        <v>2254</v>
      </c>
      <c r="C224" s="903" t="s">
        <v>35</v>
      </c>
      <c r="D224" s="905"/>
      <c r="E224" s="903">
        <v>510735</v>
      </c>
    </row>
    <row r="225" spans="1:5" x14ac:dyDescent="0.3">
      <c r="A225" s="901" t="s">
        <v>2255</v>
      </c>
      <c r="B225" s="902" t="s">
        <v>2256</v>
      </c>
      <c r="C225" s="903" t="s">
        <v>35</v>
      </c>
      <c r="D225" s="905"/>
      <c r="E225" s="903">
        <v>666245</v>
      </c>
    </row>
    <row r="226" spans="1:5" ht="20.399999999999999" x14ac:dyDescent="0.3">
      <c r="A226" s="901" t="s">
        <v>2257</v>
      </c>
      <c r="B226" s="909" t="s">
        <v>2258</v>
      </c>
      <c r="C226" s="903" t="s">
        <v>36</v>
      </c>
      <c r="D226" s="905"/>
      <c r="E226" s="903">
        <v>104785</v>
      </c>
    </row>
    <row r="227" spans="1:5" x14ac:dyDescent="0.3">
      <c r="A227" s="906" t="s">
        <v>2259</v>
      </c>
      <c r="B227" s="907" t="s">
        <v>2260</v>
      </c>
      <c r="C227" s="903" t="s">
        <v>66</v>
      </c>
      <c r="D227" s="908"/>
      <c r="E227" s="903"/>
    </row>
    <row r="228" spans="1:5" x14ac:dyDescent="0.3">
      <c r="A228" s="901" t="s">
        <v>2261</v>
      </c>
      <c r="B228" s="902" t="s">
        <v>2262</v>
      </c>
      <c r="C228" s="903" t="s">
        <v>57</v>
      </c>
      <c r="D228" s="905"/>
      <c r="E228" s="903">
        <v>617725</v>
      </c>
    </row>
    <row r="229" spans="1:5" ht="20.399999999999999" x14ac:dyDescent="0.3">
      <c r="A229" s="901" t="s">
        <v>2263</v>
      </c>
      <c r="B229" s="902" t="s">
        <v>2264</v>
      </c>
      <c r="C229" s="903" t="s">
        <v>57</v>
      </c>
      <c r="D229" s="905"/>
      <c r="E229" s="903">
        <v>1025626</v>
      </c>
    </row>
    <row r="230" spans="1:5" ht="20.399999999999999" x14ac:dyDescent="0.3">
      <c r="A230" s="901" t="s">
        <v>2265</v>
      </c>
      <c r="B230" s="902" t="s">
        <v>2266</v>
      </c>
      <c r="C230" s="903" t="s">
        <v>57</v>
      </c>
      <c r="D230" s="905"/>
      <c r="E230" s="903">
        <v>594249</v>
      </c>
    </row>
    <row r="231" spans="1:5" x14ac:dyDescent="0.3">
      <c r="A231" s="901" t="s">
        <v>2267</v>
      </c>
      <c r="B231" s="902" t="s">
        <v>2268</v>
      </c>
      <c r="C231" s="903" t="s">
        <v>57</v>
      </c>
      <c r="D231" s="905"/>
      <c r="E231" s="903">
        <v>923626</v>
      </c>
    </row>
    <row r="232" spans="1:5" x14ac:dyDescent="0.3">
      <c r="A232" s="901" t="s">
        <v>2269</v>
      </c>
      <c r="B232" s="902" t="s">
        <v>2270</v>
      </c>
      <c r="C232" s="903" t="s">
        <v>57</v>
      </c>
      <c r="D232" s="905"/>
      <c r="E232" s="903">
        <v>943626</v>
      </c>
    </row>
    <row r="233" spans="1:5" x14ac:dyDescent="0.3">
      <c r="A233" s="901" t="s">
        <v>2271</v>
      </c>
      <c r="B233" s="902" t="s">
        <v>2272</v>
      </c>
      <c r="C233" s="903" t="s">
        <v>57</v>
      </c>
      <c r="D233" s="905"/>
      <c r="E233" s="903">
        <v>1003626</v>
      </c>
    </row>
    <row r="234" spans="1:5" x14ac:dyDescent="0.3">
      <c r="A234" s="901" t="s">
        <v>2273</v>
      </c>
      <c r="B234" s="902" t="s">
        <v>2274</v>
      </c>
      <c r="C234" s="903" t="s">
        <v>189</v>
      </c>
      <c r="D234" s="905"/>
      <c r="E234" s="903">
        <v>616353</v>
      </c>
    </row>
    <row r="235" spans="1:5" ht="20.399999999999999" x14ac:dyDescent="0.3">
      <c r="A235" s="901" t="s">
        <v>2275</v>
      </c>
      <c r="B235" s="909" t="s">
        <v>2276</v>
      </c>
      <c r="C235" s="903" t="s">
        <v>189</v>
      </c>
      <c r="D235" s="905"/>
      <c r="E235" s="903">
        <v>732000</v>
      </c>
    </row>
    <row r="236" spans="1:5" ht="20.399999999999999" x14ac:dyDescent="0.3">
      <c r="A236" s="901" t="s">
        <v>2277</v>
      </c>
      <c r="B236" s="909" t="s">
        <v>2278</v>
      </c>
      <c r="C236" s="903" t="s">
        <v>1749</v>
      </c>
      <c r="D236" s="905"/>
      <c r="E236" s="903">
        <v>39124</v>
      </c>
    </row>
    <row r="237" spans="1:5" x14ac:dyDescent="0.3">
      <c r="A237" s="901" t="s">
        <v>2279</v>
      </c>
      <c r="B237" s="902" t="s">
        <v>2280</v>
      </c>
      <c r="C237" s="903" t="s">
        <v>189</v>
      </c>
      <c r="D237" s="905"/>
      <c r="E237" s="903">
        <v>19623</v>
      </c>
    </row>
    <row r="238" spans="1:5" x14ac:dyDescent="0.3">
      <c r="A238" s="901" t="s">
        <v>2281</v>
      </c>
      <c r="B238" s="902" t="s">
        <v>2282</v>
      </c>
      <c r="C238" s="903" t="s">
        <v>36</v>
      </c>
      <c r="D238" s="905"/>
      <c r="E238" s="903">
        <v>590619</v>
      </c>
    </row>
    <row r="239" spans="1:5" x14ac:dyDescent="0.3">
      <c r="A239" s="906" t="s">
        <v>1770</v>
      </c>
      <c r="B239" s="907" t="s">
        <v>2283</v>
      </c>
      <c r="C239" s="903" t="s">
        <v>66</v>
      </c>
      <c r="D239" s="908"/>
      <c r="E239" s="903"/>
    </row>
    <row r="240" spans="1:5" ht="20.399999999999999" x14ac:dyDescent="0.3">
      <c r="A240" s="901" t="s">
        <v>2284</v>
      </c>
      <c r="B240" s="909" t="s">
        <v>2285</v>
      </c>
      <c r="C240" s="903" t="s">
        <v>189</v>
      </c>
      <c r="D240" s="905"/>
      <c r="E240" s="903">
        <v>60856</v>
      </c>
    </row>
    <row r="241" spans="1:5" x14ac:dyDescent="0.3">
      <c r="A241" s="901" t="s">
        <v>1793</v>
      </c>
      <c r="B241" s="902" t="s">
        <v>2286</v>
      </c>
      <c r="C241" s="903" t="s">
        <v>35</v>
      </c>
      <c r="D241" s="905"/>
      <c r="E241" s="903">
        <v>22246</v>
      </c>
    </row>
    <row r="242" spans="1:5" ht="20.399999999999999" x14ac:dyDescent="0.3">
      <c r="A242" s="901" t="s">
        <v>1842</v>
      </c>
      <c r="B242" s="909" t="s">
        <v>70</v>
      </c>
      <c r="C242" s="903" t="s">
        <v>57</v>
      </c>
      <c r="D242" s="905"/>
      <c r="E242" s="903">
        <v>69738</v>
      </c>
    </row>
    <row r="243" spans="1:5" x14ac:dyDescent="0.3">
      <c r="A243" s="901" t="s">
        <v>1844</v>
      </c>
      <c r="B243" s="902" t="s">
        <v>1843</v>
      </c>
      <c r="C243" s="903" t="s">
        <v>1749</v>
      </c>
      <c r="D243" s="905"/>
      <c r="E243" s="903">
        <v>886</v>
      </c>
    </row>
    <row r="244" spans="1:5" x14ac:dyDescent="0.3">
      <c r="A244" s="901" t="s">
        <v>348</v>
      </c>
      <c r="B244" s="902" t="s">
        <v>2287</v>
      </c>
      <c r="C244" s="903" t="s">
        <v>35</v>
      </c>
      <c r="D244" s="905"/>
      <c r="E244" s="903">
        <v>73077</v>
      </c>
    </row>
    <row r="245" spans="1:5" ht="20.399999999999999" x14ac:dyDescent="0.3">
      <c r="A245" s="901" t="s">
        <v>2288</v>
      </c>
      <c r="B245" s="909" t="s">
        <v>2289</v>
      </c>
      <c r="C245" s="903" t="s">
        <v>35</v>
      </c>
      <c r="D245" s="905"/>
      <c r="E245" s="903">
        <v>73375</v>
      </c>
    </row>
    <row r="246" spans="1:5" x14ac:dyDescent="0.3">
      <c r="A246" s="901" t="s">
        <v>2290</v>
      </c>
      <c r="B246" s="902" t="s">
        <v>2291</v>
      </c>
      <c r="C246" s="903" t="s">
        <v>1749</v>
      </c>
      <c r="D246" s="905"/>
      <c r="E246" s="903">
        <v>54513</v>
      </c>
    </row>
    <row r="247" spans="1:5" ht="20.399999999999999" x14ac:dyDescent="0.3">
      <c r="A247" s="901" t="s">
        <v>1894</v>
      </c>
      <c r="B247" s="909" t="s">
        <v>1893</v>
      </c>
      <c r="C247" s="903" t="s">
        <v>1749</v>
      </c>
      <c r="D247" s="905"/>
      <c r="E247" s="903">
        <v>54245</v>
      </c>
    </row>
    <row r="248" spans="1:5" ht="20.399999999999999" x14ac:dyDescent="0.3">
      <c r="A248" s="901" t="s">
        <v>1892</v>
      </c>
      <c r="B248" s="909" t="s">
        <v>1891</v>
      </c>
      <c r="C248" s="903" t="s">
        <v>36</v>
      </c>
      <c r="D248" s="905"/>
      <c r="E248" s="903">
        <v>7291</v>
      </c>
    </row>
    <row r="249" spans="1:5" x14ac:dyDescent="0.3">
      <c r="A249" s="901" t="s">
        <v>764</v>
      </c>
      <c r="B249" s="902" t="s">
        <v>2292</v>
      </c>
      <c r="C249" s="903" t="s">
        <v>36</v>
      </c>
      <c r="D249" s="905"/>
      <c r="E249" s="903">
        <v>6518</v>
      </c>
    </row>
    <row r="250" spans="1:5" x14ac:dyDescent="0.3">
      <c r="A250" s="901" t="s">
        <v>1904</v>
      </c>
      <c r="B250" s="902" t="s">
        <v>1903</v>
      </c>
      <c r="C250" s="903" t="s">
        <v>36</v>
      </c>
      <c r="D250" s="905"/>
      <c r="E250" s="903">
        <v>6518</v>
      </c>
    </row>
    <row r="251" spans="1:5" x14ac:dyDescent="0.3">
      <c r="A251" s="901" t="s">
        <v>2293</v>
      </c>
      <c r="B251" s="902" t="s">
        <v>2294</v>
      </c>
      <c r="C251" s="903" t="s">
        <v>1749</v>
      </c>
      <c r="D251" s="905"/>
      <c r="E251" s="903">
        <v>35719</v>
      </c>
    </row>
    <row r="252" spans="1:5" ht="20.399999999999999" x14ac:dyDescent="0.3">
      <c r="A252" s="901" t="s">
        <v>1752</v>
      </c>
      <c r="B252" s="909" t="s">
        <v>2295</v>
      </c>
      <c r="C252" s="903" t="s">
        <v>36</v>
      </c>
      <c r="D252" s="905"/>
      <c r="E252" s="903">
        <v>114771</v>
      </c>
    </row>
    <row r="253" spans="1:5" x14ac:dyDescent="0.3">
      <c r="A253" s="901" t="s">
        <v>2296</v>
      </c>
      <c r="B253" s="902" t="s">
        <v>2297</v>
      </c>
      <c r="C253" s="903" t="s">
        <v>36</v>
      </c>
      <c r="D253" s="905"/>
      <c r="E253" s="903">
        <v>16340</v>
      </c>
    </row>
    <row r="254" spans="1:5" x14ac:dyDescent="0.3">
      <c r="A254" s="901" t="s">
        <v>358</v>
      </c>
      <c r="B254" s="909" t="s">
        <v>2298</v>
      </c>
      <c r="C254" s="903" t="s">
        <v>1749</v>
      </c>
      <c r="D254" s="905"/>
      <c r="E254" s="903">
        <v>135345</v>
      </c>
    </row>
    <row r="255" spans="1:5" x14ac:dyDescent="0.3">
      <c r="A255" s="901" t="s">
        <v>2299</v>
      </c>
      <c r="B255" s="902" t="s">
        <v>2300</v>
      </c>
      <c r="C255" s="903" t="s">
        <v>35</v>
      </c>
      <c r="D255" s="905"/>
      <c r="E255" s="903">
        <v>114695</v>
      </c>
    </row>
    <row r="256" spans="1:5" x14ac:dyDescent="0.3">
      <c r="A256" s="901" t="s">
        <v>2301</v>
      </c>
      <c r="B256" s="902" t="s">
        <v>2302</v>
      </c>
      <c r="C256" s="903" t="s">
        <v>35</v>
      </c>
      <c r="D256" s="905"/>
      <c r="E256" s="903">
        <v>229105</v>
      </c>
    </row>
    <row r="257" spans="1:5" x14ac:dyDescent="0.3">
      <c r="A257" s="901" t="s">
        <v>2303</v>
      </c>
      <c r="B257" s="909" t="s">
        <v>2304</v>
      </c>
      <c r="C257" s="903" t="s">
        <v>35</v>
      </c>
      <c r="D257" s="905"/>
      <c r="E257" s="903">
        <v>575384</v>
      </c>
    </row>
    <row r="258" spans="1:5" x14ac:dyDescent="0.3">
      <c r="A258" s="901" t="s">
        <v>2305</v>
      </c>
      <c r="B258" s="902" t="s">
        <v>2306</v>
      </c>
      <c r="C258" s="903" t="s">
        <v>1749</v>
      </c>
      <c r="D258" s="905"/>
      <c r="E258" s="903">
        <v>19319</v>
      </c>
    </row>
    <row r="259" spans="1:5" x14ac:dyDescent="0.3">
      <c r="A259" s="901" t="s">
        <v>1401</v>
      </c>
      <c r="B259" s="902" t="s">
        <v>2307</v>
      </c>
      <c r="C259" s="903" t="s">
        <v>36</v>
      </c>
      <c r="D259" s="905"/>
      <c r="E259" s="903">
        <v>11170</v>
      </c>
    </row>
    <row r="260" spans="1:5" x14ac:dyDescent="0.3">
      <c r="A260" s="901" t="s">
        <v>1848</v>
      </c>
      <c r="B260" s="902" t="s">
        <v>2308</v>
      </c>
      <c r="C260" s="903" t="s">
        <v>1749</v>
      </c>
      <c r="D260" s="905"/>
      <c r="E260" s="903">
        <v>345972</v>
      </c>
    </row>
    <row r="261" spans="1:5" x14ac:dyDescent="0.3">
      <c r="A261" s="901" t="s">
        <v>2309</v>
      </c>
      <c r="B261" s="902" t="s">
        <v>2310</v>
      </c>
      <c r="C261" s="903" t="s">
        <v>1749</v>
      </c>
      <c r="D261" s="905"/>
      <c r="E261" s="903">
        <v>585974</v>
      </c>
    </row>
    <row r="262" spans="1:5" x14ac:dyDescent="0.3">
      <c r="A262" s="901" t="s">
        <v>2311</v>
      </c>
      <c r="B262" s="902" t="s">
        <v>2312</v>
      </c>
      <c r="C262" s="903" t="s">
        <v>1749</v>
      </c>
      <c r="D262" s="905"/>
      <c r="E262" s="903">
        <v>292614</v>
      </c>
    </row>
    <row r="263" spans="1:5" x14ac:dyDescent="0.3">
      <c r="A263" s="901" t="s">
        <v>2313</v>
      </c>
      <c r="B263" s="902" t="s">
        <v>2314</v>
      </c>
      <c r="C263" s="903" t="s">
        <v>1749</v>
      </c>
      <c r="D263" s="905"/>
      <c r="E263" s="903">
        <v>122861</v>
      </c>
    </row>
    <row r="264" spans="1:5" x14ac:dyDescent="0.3">
      <c r="A264" s="901" t="s">
        <v>1121</v>
      </c>
      <c r="B264" s="902" t="s">
        <v>2315</v>
      </c>
      <c r="C264" s="903" t="s">
        <v>1749</v>
      </c>
      <c r="D264" s="905"/>
      <c r="E264" s="903">
        <v>204820</v>
      </c>
    </row>
    <row r="265" spans="1:5" x14ac:dyDescent="0.3">
      <c r="A265" s="901" t="s">
        <v>2316</v>
      </c>
      <c r="B265" s="902" t="s">
        <v>2317</v>
      </c>
      <c r="C265" s="903" t="s">
        <v>1749</v>
      </c>
      <c r="D265" s="905"/>
      <c r="E265" s="903">
        <v>493324</v>
      </c>
    </row>
    <row r="266" spans="1:5" x14ac:dyDescent="0.3">
      <c r="A266" s="901" t="s">
        <v>1877</v>
      </c>
      <c r="B266" s="902" t="s">
        <v>1876</v>
      </c>
      <c r="C266" s="903" t="s">
        <v>1749</v>
      </c>
      <c r="D266" s="905"/>
      <c r="E266" s="903">
        <v>1113316</v>
      </c>
    </row>
    <row r="267" spans="1:5" x14ac:dyDescent="0.3">
      <c r="A267" s="901" t="s">
        <v>2318</v>
      </c>
      <c r="B267" s="902" t="s">
        <v>2319</v>
      </c>
      <c r="C267" s="903" t="s">
        <v>1749</v>
      </c>
      <c r="D267" s="905"/>
      <c r="E267" s="903">
        <v>116951</v>
      </c>
    </row>
    <row r="268" spans="1:5" x14ac:dyDescent="0.3">
      <c r="A268" s="901" t="s">
        <v>2320</v>
      </c>
      <c r="B268" s="902" t="s">
        <v>2321</v>
      </c>
      <c r="C268" s="903" t="s">
        <v>1749</v>
      </c>
      <c r="D268" s="905"/>
      <c r="E268" s="903">
        <v>2194603</v>
      </c>
    </row>
    <row r="269" spans="1:5" x14ac:dyDescent="0.3">
      <c r="A269" s="901" t="s">
        <v>1101</v>
      </c>
      <c r="B269" s="909" t="s">
        <v>2322</v>
      </c>
      <c r="C269" s="903" t="s">
        <v>1749</v>
      </c>
      <c r="D269" s="905"/>
      <c r="E269" s="903">
        <v>23319</v>
      </c>
    </row>
    <row r="270" spans="1:5" x14ac:dyDescent="0.3">
      <c r="A270" s="901" t="s">
        <v>1881</v>
      </c>
      <c r="B270" s="902" t="s">
        <v>1880</v>
      </c>
      <c r="C270" s="903" t="s">
        <v>1749</v>
      </c>
      <c r="D270" s="905"/>
      <c r="E270" s="903">
        <v>28274</v>
      </c>
    </row>
    <row r="271" spans="1:5" x14ac:dyDescent="0.3">
      <c r="A271" s="901" t="s">
        <v>2323</v>
      </c>
      <c r="B271" s="902" t="s">
        <v>2324</v>
      </c>
      <c r="C271" s="903" t="s">
        <v>36</v>
      </c>
      <c r="D271" s="905"/>
      <c r="E271" s="903">
        <v>30290</v>
      </c>
    </row>
    <row r="272" spans="1:5" x14ac:dyDescent="0.3">
      <c r="A272" s="901" t="s">
        <v>1883</v>
      </c>
      <c r="B272" s="902" t="s">
        <v>1882</v>
      </c>
      <c r="C272" s="903" t="s">
        <v>1749</v>
      </c>
      <c r="D272" s="905"/>
      <c r="E272" s="903">
        <v>18875</v>
      </c>
    </row>
    <row r="273" spans="1:5" x14ac:dyDescent="0.3">
      <c r="A273" s="901" t="s">
        <v>2325</v>
      </c>
      <c r="B273" s="902" t="s">
        <v>2326</v>
      </c>
      <c r="C273" s="903" t="s">
        <v>1749</v>
      </c>
      <c r="D273" s="905"/>
      <c r="E273" s="903">
        <v>10253</v>
      </c>
    </row>
    <row r="274" spans="1:5" x14ac:dyDescent="0.3">
      <c r="A274" s="901" t="s">
        <v>1350</v>
      </c>
      <c r="B274" s="902" t="s">
        <v>1849</v>
      </c>
      <c r="C274" s="903" t="s">
        <v>35</v>
      </c>
      <c r="D274" s="905"/>
      <c r="E274" s="903">
        <v>174054</v>
      </c>
    </row>
    <row r="275" spans="1:5" x14ac:dyDescent="0.3">
      <c r="A275" s="901" t="s">
        <v>1850</v>
      </c>
      <c r="B275" s="902" t="s">
        <v>1750</v>
      </c>
      <c r="C275" s="903" t="s">
        <v>35</v>
      </c>
      <c r="D275" s="905"/>
      <c r="E275" s="903">
        <v>115291</v>
      </c>
    </row>
    <row r="276" spans="1:5" x14ac:dyDescent="0.3">
      <c r="A276" s="901" t="s">
        <v>2327</v>
      </c>
      <c r="B276" s="902" t="s">
        <v>2328</v>
      </c>
      <c r="C276" s="903" t="s">
        <v>36</v>
      </c>
      <c r="D276" s="905"/>
      <c r="E276" s="903">
        <v>88180</v>
      </c>
    </row>
    <row r="277" spans="1:5" x14ac:dyDescent="0.3">
      <c r="A277" s="901" t="s">
        <v>2329</v>
      </c>
      <c r="B277" s="902" t="s">
        <v>2330</v>
      </c>
      <c r="C277" s="903" t="s">
        <v>35</v>
      </c>
      <c r="D277" s="905"/>
      <c r="E277" s="903">
        <v>235456</v>
      </c>
    </row>
    <row r="278" spans="1:5" ht="20.399999999999999" x14ac:dyDescent="0.3">
      <c r="A278" s="901" t="s">
        <v>1853</v>
      </c>
      <c r="B278" s="909" t="s">
        <v>1852</v>
      </c>
      <c r="C278" s="903" t="s">
        <v>36</v>
      </c>
      <c r="D278" s="905"/>
      <c r="E278" s="903">
        <v>16477</v>
      </c>
    </row>
    <row r="279" spans="1:5" ht="20.399999999999999" x14ac:dyDescent="0.3">
      <c r="A279" s="901" t="s">
        <v>803</v>
      </c>
      <c r="B279" s="909" t="s">
        <v>1854</v>
      </c>
      <c r="C279" s="903" t="s">
        <v>36</v>
      </c>
      <c r="D279" s="905"/>
      <c r="E279" s="903">
        <v>14116</v>
      </c>
    </row>
    <row r="280" spans="1:5" x14ac:dyDescent="0.3">
      <c r="A280" s="901" t="s">
        <v>1856</v>
      </c>
      <c r="B280" s="902" t="s">
        <v>1855</v>
      </c>
      <c r="C280" s="903" t="s">
        <v>36</v>
      </c>
      <c r="D280" s="905"/>
      <c r="E280" s="903">
        <v>5912</v>
      </c>
    </row>
    <row r="281" spans="1:5" x14ac:dyDescent="0.3">
      <c r="A281" s="901" t="s">
        <v>1858</v>
      </c>
      <c r="B281" s="902" t="s">
        <v>1857</v>
      </c>
      <c r="C281" s="903" t="s">
        <v>36</v>
      </c>
      <c r="D281" s="905"/>
      <c r="E281" s="903">
        <v>7084</v>
      </c>
    </row>
    <row r="282" spans="1:5" x14ac:dyDescent="0.3">
      <c r="A282" s="901" t="s">
        <v>2331</v>
      </c>
      <c r="B282" s="902" t="s">
        <v>2332</v>
      </c>
      <c r="C282" s="903" t="s">
        <v>41</v>
      </c>
      <c r="D282" s="905"/>
      <c r="E282" s="903">
        <v>524</v>
      </c>
    </row>
    <row r="283" spans="1:5" x14ac:dyDescent="0.3">
      <c r="A283" s="901" t="s">
        <v>1859</v>
      </c>
      <c r="B283" s="902" t="s">
        <v>2333</v>
      </c>
      <c r="C283" s="903" t="s">
        <v>35</v>
      </c>
      <c r="D283" s="905"/>
      <c r="E283" s="903">
        <v>426400</v>
      </c>
    </row>
    <row r="284" spans="1:5" x14ac:dyDescent="0.3">
      <c r="A284" s="901" t="s">
        <v>610</v>
      </c>
      <c r="B284" s="902" t="s">
        <v>2334</v>
      </c>
      <c r="C284" s="903" t="s">
        <v>1749</v>
      </c>
      <c r="D284" s="905"/>
      <c r="E284" s="903">
        <v>485563</v>
      </c>
    </row>
    <row r="285" spans="1:5" x14ac:dyDescent="0.3">
      <c r="A285" s="901" t="s">
        <v>2335</v>
      </c>
      <c r="B285" s="902" t="s">
        <v>2336</v>
      </c>
      <c r="C285" s="903" t="s">
        <v>1749</v>
      </c>
      <c r="D285" s="905"/>
      <c r="E285" s="903">
        <v>11616</v>
      </c>
    </row>
    <row r="286" spans="1:5" x14ac:dyDescent="0.3">
      <c r="A286" s="901" t="s">
        <v>1861</v>
      </c>
      <c r="B286" s="902" t="s">
        <v>1860</v>
      </c>
      <c r="C286" s="903" t="s">
        <v>1749</v>
      </c>
      <c r="D286" s="905"/>
      <c r="E286" s="903">
        <v>26943</v>
      </c>
    </row>
    <row r="287" spans="1:5" x14ac:dyDescent="0.3">
      <c r="A287" s="901" t="s">
        <v>1863</v>
      </c>
      <c r="B287" s="902" t="s">
        <v>1862</v>
      </c>
      <c r="C287" s="903" t="s">
        <v>1749</v>
      </c>
      <c r="D287" s="905"/>
      <c r="E287" s="903">
        <v>52573</v>
      </c>
    </row>
    <row r="288" spans="1:5" x14ac:dyDescent="0.3">
      <c r="A288" s="901" t="s">
        <v>2337</v>
      </c>
      <c r="B288" s="902" t="s">
        <v>2338</v>
      </c>
      <c r="C288" s="903" t="s">
        <v>1749</v>
      </c>
      <c r="D288" s="905"/>
      <c r="E288" s="903">
        <v>110997</v>
      </c>
    </row>
    <row r="289" spans="1:5" x14ac:dyDescent="0.3">
      <c r="A289" s="901" t="s">
        <v>1865</v>
      </c>
      <c r="B289" s="902" t="s">
        <v>1864</v>
      </c>
      <c r="C289" s="903" t="s">
        <v>1749</v>
      </c>
      <c r="D289" s="905"/>
      <c r="E289" s="903">
        <v>27277</v>
      </c>
    </row>
    <row r="290" spans="1:5" x14ac:dyDescent="0.3">
      <c r="A290" s="901" t="s">
        <v>2339</v>
      </c>
      <c r="B290" s="902" t="s">
        <v>2340</v>
      </c>
      <c r="C290" s="903" t="s">
        <v>36</v>
      </c>
      <c r="D290" s="905"/>
      <c r="E290" s="903">
        <v>17223</v>
      </c>
    </row>
    <row r="291" spans="1:5" x14ac:dyDescent="0.3">
      <c r="A291" s="901" t="s">
        <v>1867</v>
      </c>
      <c r="B291" s="909" t="s">
        <v>1866</v>
      </c>
      <c r="C291" s="903" t="s">
        <v>1749</v>
      </c>
      <c r="D291" s="905"/>
      <c r="E291" s="903">
        <v>7203</v>
      </c>
    </row>
    <row r="292" spans="1:5" x14ac:dyDescent="0.3">
      <c r="A292" s="901" t="s">
        <v>2341</v>
      </c>
      <c r="B292" s="902" t="s">
        <v>2342</v>
      </c>
      <c r="C292" s="903" t="s">
        <v>36</v>
      </c>
      <c r="D292" s="905"/>
      <c r="E292" s="903">
        <v>1777</v>
      </c>
    </row>
    <row r="293" spans="1:5" ht="20.399999999999999" x14ac:dyDescent="0.3">
      <c r="A293" s="901" t="s">
        <v>2343</v>
      </c>
      <c r="B293" s="909" t="s">
        <v>2344</v>
      </c>
      <c r="C293" s="903" t="s">
        <v>1749</v>
      </c>
      <c r="D293" s="905"/>
      <c r="E293" s="903">
        <v>55142</v>
      </c>
    </row>
    <row r="294" spans="1:5" x14ac:dyDescent="0.3">
      <c r="A294" s="906" t="s">
        <v>1771</v>
      </c>
      <c r="B294" s="907" t="s">
        <v>2345</v>
      </c>
      <c r="C294" s="903" t="s">
        <v>66</v>
      </c>
      <c r="D294" s="908"/>
      <c r="E294" s="903"/>
    </row>
    <row r="295" spans="1:5" x14ac:dyDescent="0.3">
      <c r="A295" s="901" t="s">
        <v>2346</v>
      </c>
      <c r="B295" s="902" t="s">
        <v>2347</v>
      </c>
      <c r="C295" s="903" t="s">
        <v>57</v>
      </c>
      <c r="D295" s="905"/>
      <c r="E295" s="903">
        <v>504587</v>
      </c>
    </row>
    <row r="296" spans="1:5" x14ac:dyDescent="0.3">
      <c r="A296" s="901" t="s">
        <v>2348</v>
      </c>
      <c r="B296" s="902" t="s">
        <v>2349</v>
      </c>
      <c r="C296" s="903" t="s">
        <v>57</v>
      </c>
      <c r="D296" s="905"/>
      <c r="E296" s="903">
        <v>355176</v>
      </c>
    </row>
    <row r="297" spans="1:5" x14ac:dyDescent="0.3">
      <c r="A297" s="901" t="s">
        <v>2350</v>
      </c>
      <c r="B297" s="902" t="s">
        <v>2351</v>
      </c>
      <c r="C297" s="903" t="s">
        <v>57</v>
      </c>
      <c r="D297" s="905"/>
      <c r="E297" s="903">
        <v>392534</v>
      </c>
    </row>
    <row r="298" spans="1:5" x14ac:dyDescent="0.3">
      <c r="A298" s="901" t="s">
        <v>2352</v>
      </c>
      <c r="B298" s="902" t="s">
        <v>2353</v>
      </c>
      <c r="C298" s="903" t="s">
        <v>36</v>
      </c>
      <c r="D298" s="905"/>
      <c r="E298" s="903">
        <v>690999</v>
      </c>
    </row>
    <row r="299" spans="1:5" ht="20.399999999999999" x14ac:dyDescent="0.3">
      <c r="A299" s="901" t="s">
        <v>2354</v>
      </c>
      <c r="B299" s="909" t="s">
        <v>2355</v>
      </c>
      <c r="C299" s="903" t="s">
        <v>57</v>
      </c>
      <c r="D299" s="905"/>
      <c r="E299" s="903">
        <v>1515638</v>
      </c>
    </row>
    <row r="300" spans="1:5" x14ac:dyDescent="0.3">
      <c r="A300" s="901" t="s">
        <v>2356</v>
      </c>
      <c r="B300" s="902" t="s">
        <v>2357</v>
      </c>
      <c r="C300" s="903" t="s">
        <v>57</v>
      </c>
      <c r="D300" s="905"/>
      <c r="E300" s="903">
        <v>428062</v>
      </c>
    </row>
    <row r="301" spans="1:5" x14ac:dyDescent="0.3">
      <c r="A301" s="901" t="s">
        <v>2358</v>
      </c>
      <c r="B301" s="909" t="s">
        <v>2359</v>
      </c>
      <c r="C301" s="903" t="s">
        <v>36</v>
      </c>
      <c r="D301" s="905"/>
      <c r="E301" s="903">
        <v>204838</v>
      </c>
    </row>
    <row r="302" spans="1:5" x14ac:dyDescent="0.3">
      <c r="A302" s="901" t="s">
        <v>2360</v>
      </c>
      <c r="B302" s="902" t="s">
        <v>2361</v>
      </c>
      <c r="C302" s="903" t="s">
        <v>36</v>
      </c>
      <c r="D302" s="905"/>
      <c r="E302" s="903">
        <v>556525</v>
      </c>
    </row>
    <row r="303" spans="1:5" x14ac:dyDescent="0.3">
      <c r="A303" s="906" t="s">
        <v>428</v>
      </c>
      <c r="B303" s="907" t="s">
        <v>2362</v>
      </c>
      <c r="C303" s="903" t="s">
        <v>66</v>
      </c>
      <c r="D303" s="908"/>
      <c r="E303" s="903"/>
    </row>
    <row r="304" spans="1:5" x14ac:dyDescent="0.3">
      <c r="A304" s="901" t="s">
        <v>1804</v>
      </c>
      <c r="B304" s="902" t="s">
        <v>1803</v>
      </c>
      <c r="C304" s="903" t="s">
        <v>41</v>
      </c>
      <c r="D304" s="905"/>
      <c r="E304" s="903">
        <v>4348</v>
      </c>
    </row>
    <row r="305" spans="1:5" ht="20.399999999999999" x14ac:dyDescent="0.3">
      <c r="A305" s="901" t="s">
        <v>2363</v>
      </c>
      <c r="B305" s="909" t="s">
        <v>2364</v>
      </c>
      <c r="C305" s="903" t="s">
        <v>36</v>
      </c>
      <c r="D305" s="905"/>
      <c r="E305" s="903">
        <v>6894</v>
      </c>
    </row>
    <row r="306" spans="1:5" ht="20.399999999999999" x14ac:dyDescent="0.3">
      <c r="A306" s="901" t="s">
        <v>2365</v>
      </c>
      <c r="B306" s="909" t="s">
        <v>2366</v>
      </c>
      <c r="C306" s="903" t="s">
        <v>36</v>
      </c>
      <c r="D306" s="905"/>
      <c r="E306" s="903">
        <v>6056</v>
      </c>
    </row>
    <row r="307" spans="1:5" ht="20.399999999999999" x14ac:dyDescent="0.3">
      <c r="A307" s="901" t="s">
        <v>2367</v>
      </c>
      <c r="B307" s="909" t="s">
        <v>2368</v>
      </c>
      <c r="C307" s="903" t="s">
        <v>36</v>
      </c>
      <c r="D307" s="905"/>
      <c r="E307" s="903">
        <v>12522</v>
      </c>
    </row>
    <row r="308" spans="1:5" x14ac:dyDescent="0.3">
      <c r="A308" s="906" t="s">
        <v>1772</v>
      </c>
      <c r="B308" s="907" t="s">
        <v>2369</v>
      </c>
      <c r="C308" s="903" t="s">
        <v>66</v>
      </c>
      <c r="D308" s="908"/>
      <c r="E308" s="903"/>
    </row>
    <row r="309" spans="1:5" x14ac:dyDescent="0.3">
      <c r="A309" s="901" t="s">
        <v>1906</v>
      </c>
      <c r="B309" s="902" t="s">
        <v>1805</v>
      </c>
      <c r="C309" s="903" t="s">
        <v>1749</v>
      </c>
      <c r="D309" s="905"/>
      <c r="E309" s="903">
        <v>154410</v>
      </c>
    </row>
    <row r="310" spans="1:5" ht="20.399999999999999" x14ac:dyDescent="0.3">
      <c r="A310" s="901" t="s">
        <v>2370</v>
      </c>
      <c r="B310" s="909" t="s">
        <v>2371</v>
      </c>
      <c r="C310" s="903" t="s">
        <v>189</v>
      </c>
      <c r="D310" s="905"/>
      <c r="E310" s="903">
        <v>171385</v>
      </c>
    </row>
    <row r="311" spans="1:5" x14ac:dyDescent="0.3">
      <c r="A311" s="901" t="s">
        <v>2372</v>
      </c>
      <c r="B311" s="902" t="s">
        <v>2373</v>
      </c>
      <c r="C311" s="903" t="s">
        <v>57</v>
      </c>
      <c r="D311" s="905"/>
      <c r="E311" s="903">
        <v>27777</v>
      </c>
    </row>
    <row r="312" spans="1:5" x14ac:dyDescent="0.3">
      <c r="A312" s="901" t="s">
        <v>2374</v>
      </c>
      <c r="B312" s="902" t="s">
        <v>2375</v>
      </c>
      <c r="C312" s="903" t="s">
        <v>57</v>
      </c>
      <c r="D312" s="905"/>
      <c r="E312" s="903">
        <v>14910</v>
      </c>
    </row>
    <row r="313" spans="1:5" x14ac:dyDescent="0.3">
      <c r="A313" s="901" t="s">
        <v>2376</v>
      </c>
      <c r="B313" s="902" t="s">
        <v>2377</v>
      </c>
      <c r="C313" s="903" t="s">
        <v>57</v>
      </c>
      <c r="D313" s="905"/>
      <c r="E313" s="903">
        <v>127509</v>
      </c>
    </row>
    <row r="314" spans="1:5" x14ac:dyDescent="0.3">
      <c r="A314" s="901" t="s">
        <v>2378</v>
      </c>
      <c r="B314" s="909" t="s">
        <v>2379</v>
      </c>
      <c r="C314" s="903" t="s">
        <v>1749</v>
      </c>
      <c r="D314" s="905"/>
      <c r="E314" s="903">
        <v>325650</v>
      </c>
    </row>
    <row r="315" spans="1:5" x14ac:dyDescent="0.3">
      <c r="A315" s="901" t="s">
        <v>493</v>
      </c>
      <c r="B315" s="902" t="s">
        <v>2380</v>
      </c>
      <c r="C315" s="903" t="s">
        <v>1749</v>
      </c>
      <c r="D315" s="905"/>
      <c r="E315" s="903">
        <v>257138</v>
      </c>
    </row>
    <row r="316" spans="1:5" x14ac:dyDescent="0.3">
      <c r="A316" s="901" t="s">
        <v>2381</v>
      </c>
      <c r="B316" s="902" t="s">
        <v>2382</v>
      </c>
      <c r="C316" s="903" t="s">
        <v>41</v>
      </c>
      <c r="D316" s="905"/>
      <c r="E316" s="903">
        <v>9097</v>
      </c>
    </row>
    <row r="317" spans="1:5" x14ac:dyDescent="0.3">
      <c r="A317" s="901" t="s">
        <v>2383</v>
      </c>
      <c r="B317" s="902" t="s">
        <v>2384</v>
      </c>
      <c r="C317" s="903" t="s">
        <v>2590</v>
      </c>
      <c r="D317" s="905"/>
      <c r="E317" s="903">
        <v>1295</v>
      </c>
    </row>
    <row r="318" spans="1:5" ht="20.399999999999999" x14ac:dyDescent="0.3">
      <c r="A318" s="901" t="s">
        <v>2385</v>
      </c>
      <c r="B318" s="909" t="s">
        <v>2386</v>
      </c>
      <c r="C318" s="903" t="s">
        <v>41</v>
      </c>
      <c r="D318" s="905"/>
      <c r="E318" s="903">
        <v>8075</v>
      </c>
    </row>
    <row r="319" spans="1:5" ht="30.6" x14ac:dyDescent="0.3">
      <c r="A319" s="901" t="s">
        <v>1807</v>
      </c>
      <c r="B319" s="909" t="s">
        <v>1806</v>
      </c>
      <c r="C319" s="903" t="s">
        <v>1749</v>
      </c>
      <c r="D319" s="905"/>
      <c r="E319" s="903">
        <v>411581</v>
      </c>
    </row>
    <row r="320" spans="1:5" x14ac:dyDescent="0.3">
      <c r="A320" s="901" t="s">
        <v>2387</v>
      </c>
      <c r="B320" s="902" t="s">
        <v>2388</v>
      </c>
      <c r="C320" s="903" t="s">
        <v>41</v>
      </c>
      <c r="D320" s="905"/>
      <c r="E320" s="903">
        <v>3121</v>
      </c>
    </row>
    <row r="321" spans="1:5" x14ac:dyDescent="0.3">
      <c r="A321" s="901" t="s">
        <v>2389</v>
      </c>
      <c r="B321" s="902" t="s">
        <v>2390</v>
      </c>
      <c r="C321" s="903" t="s">
        <v>189</v>
      </c>
      <c r="D321" s="905"/>
      <c r="E321" s="903">
        <v>1372901</v>
      </c>
    </row>
    <row r="322" spans="1:5" ht="20.399999999999999" x14ac:dyDescent="0.3">
      <c r="A322" s="901" t="s">
        <v>2391</v>
      </c>
      <c r="B322" s="909" t="s">
        <v>2392</v>
      </c>
      <c r="C322" s="903" t="s">
        <v>36</v>
      </c>
      <c r="D322" s="905"/>
      <c r="E322" s="903">
        <v>111374</v>
      </c>
    </row>
    <row r="323" spans="1:5" ht="40.799999999999997" x14ac:dyDescent="0.3">
      <c r="A323" s="901" t="s">
        <v>2393</v>
      </c>
      <c r="B323" s="909" t="s">
        <v>2394</v>
      </c>
      <c r="C323" s="903" t="s">
        <v>41</v>
      </c>
      <c r="D323" s="905"/>
      <c r="E323" s="903">
        <v>22178</v>
      </c>
    </row>
    <row r="324" spans="1:5" x14ac:dyDescent="0.3">
      <c r="A324" s="901" t="s">
        <v>2395</v>
      </c>
      <c r="B324" s="902" t="s">
        <v>2396</v>
      </c>
      <c r="C324" s="903" t="s">
        <v>189</v>
      </c>
      <c r="D324" s="905"/>
      <c r="E324" s="903">
        <v>101868</v>
      </c>
    </row>
    <row r="325" spans="1:5" x14ac:dyDescent="0.3">
      <c r="A325" s="906" t="s">
        <v>1773</v>
      </c>
      <c r="B325" s="907" t="s">
        <v>2397</v>
      </c>
      <c r="C325" s="903" t="s">
        <v>66</v>
      </c>
      <c r="D325" s="908"/>
      <c r="E325" s="903"/>
    </row>
    <row r="326" spans="1:5" ht="20.399999999999999" x14ac:dyDescent="0.3">
      <c r="A326" s="901" t="s">
        <v>1899</v>
      </c>
      <c r="B326" s="909" t="s">
        <v>1898</v>
      </c>
      <c r="C326" s="903" t="s">
        <v>1749</v>
      </c>
      <c r="D326" s="905"/>
      <c r="E326" s="903">
        <v>1763</v>
      </c>
    </row>
    <row r="327" spans="1:5" ht="20.399999999999999" x14ac:dyDescent="0.3">
      <c r="A327" s="901" t="s">
        <v>1901</v>
      </c>
      <c r="B327" s="909" t="s">
        <v>1900</v>
      </c>
      <c r="C327" s="903" t="s">
        <v>36</v>
      </c>
      <c r="D327" s="905"/>
      <c r="E327" s="903">
        <v>42480</v>
      </c>
    </row>
    <row r="328" spans="1:5" ht="20.399999999999999" x14ac:dyDescent="0.3">
      <c r="A328" s="901" t="s">
        <v>2398</v>
      </c>
      <c r="B328" s="909" t="s">
        <v>2399</v>
      </c>
      <c r="C328" s="903" t="s">
        <v>57</v>
      </c>
      <c r="D328" s="905"/>
      <c r="E328" s="903">
        <v>8260</v>
      </c>
    </row>
    <row r="329" spans="1:5" x14ac:dyDescent="0.3">
      <c r="A329" s="901" t="s">
        <v>2400</v>
      </c>
      <c r="B329" s="902" t="s">
        <v>2401</v>
      </c>
      <c r="C329" s="903" t="s">
        <v>57</v>
      </c>
      <c r="D329" s="905"/>
      <c r="E329" s="903">
        <v>8531</v>
      </c>
    </row>
    <row r="330" spans="1:5" ht="20.399999999999999" x14ac:dyDescent="0.3">
      <c r="A330" s="901" t="s">
        <v>1905</v>
      </c>
      <c r="B330" s="909" t="s">
        <v>2402</v>
      </c>
      <c r="C330" s="903" t="s">
        <v>57</v>
      </c>
      <c r="D330" s="905"/>
      <c r="E330" s="903">
        <v>254293</v>
      </c>
    </row>
    <row r="331" spans="1:5" ht="30.6" x14ac:dyDescent="0.3">
      <c r="A331" s="901" t="s">
        <v>2403</v>
      </c>
      <c r="B331" s="909" t="s">
        <v>2404</v>
      </c>
      <c r="C331" s="903" t="s">
        <v>57</v>
      </c>
      <c r="D331" s="905"/>
      <c r="E331" s="903">
        <v>270056</v>
      </c>
    </row>
    <row r="332" spans="1:5" ht="20.399999999999999" x14ac:dyDescent="0.3">
      <c r="A332" s="901" t="s">
        <v>2405</v>
      </c>
      <c r="B332" s="909" t="s">
        <v>2406</v>
      </c>
      <c r="C332" s="903" t="s">
        <v>57</v>
      </c>
      <c r="D332" s="905"/>
      <c r="E332" s="903">
        <v>212316</v>
      </c>
    </row>
    <row r="333" spans="1:5" ht="30.6" x14ac:dyDescent="0.3">
      <c r="A333" s="901" t="s">
        <v>360</v>
      </c>
      <c r="B333" s="909" t="s">
        <v>2407</v>
      </c>
      <c r="C333" s="903" t="s">
        <v>57</v>
      </c>
      <c r="D333" s="905"/>
      <c r="E333" s="903">
        <v>309394</v>
      </c>
    </row>
    <row r="334" spans="1:5" ht="30.6" x14ac:dyDescent="0.3">
      <c r="A334" s="901" t="s">
        <v>2408</v>
      </c>
      <c r="B334" s="909" t="s">
        <v>2409</v>
      </c>
      <c r="C334" s="903" t="s">
        <v>57</v>
      </c>
      <c r="D334" s="905"/>
      <c r="E334" s="903">
        <v>274863</v>
      </c>
    </row>
    <row r="335" spans="1:5" ht="20.399999999999999" x14ac:dyDescent="0.3">
      <c r="A335" s="901" t="s">
        <v>1044</v>
      </c>
      <c r="B335" s="909" t="s">
        <v>2410</v>
      </c>
      <c r="C335" s="903" t="s">
        <v>36</v>
      </c>
      <c r="D335" s="905"/>
      <c r="E335" s="903">
        <v>283022</v>
      </c>
    </row>
    <row r="336" spans="1:5" ht="20.399999999999999" x14ac:dyDescent="0.3">
      <c r="A336" s="901" t="s">
        <v>2411</v>
      </c>
      <c r="B336" s="909" t="s">
        <v>2412</v>
      </c>
      <c r="C336" s="903" t="s">
        <v>57</v>
      </c>
      <c r="D336" s="905"/>
      <c r="E336" s="903">
        <v>248512</v>
      </c>
    </row>
    <row r="337" spans="1:5" ht="20.399999999999999" x14ac:dyDescent="0.3">
      <c r="A337" s="901" t="s">
        <v>2413</v>
      </c>
      <c r="B337" s="909" t="s">
        <v>2414</v>
      </c>
      <c r="C337" s="903" t="s">
        <v>36</v>
      </c>
      <c r="D337" s="905"/>
      <c r="E337" s="903">
        <v>588780</v>
      </c>
    </row>
    <row r="338" spans="1:5" ht="30.6" x14ac:dyDescent="0.3">
      <c r="A338" s="901" t="s">
        <v>2415</v>
      </c>
      <c r="B338" s="909" t="s">
        <v>2416</v>
      </c>
      <c r="C338" s="903" t="s">
        <v>57</v>
      </c>
      <c r="D338" s="905"/>
      <c r="E338" s="903">
        <v>765063</v>
      </c>
    </row>
    <row r="339" spans="1:5" ht="40.799999999999997" x14ac:dyDescent="0.3">
      <c r="A339" s="901" t="s">
        <v>2417</v>
      </c>
      <c r="B339" s="909" t="s">
        <v>2418</v>
      </c>
      <c r="C339" s="903" t="s">
        <v>36</v>
      </c>
      <c r="D339" s="905"/>
      <c r="E339" s="903">
        <v>2505360</v>
      </c>
    </row>
    <row r="340" spans="1:5" ht="30.6" x14ac:dyDescent="0.3">
      <c r="A340" s="901" t="s">
        <v>1046</v>
      </c>
      <c r="B340" s="909" t="s">
        <v>2419</v>
      </c>
      <c r="C340" s="903" t="s">
        <v>1749</v>
      </c>
      <c r="D340" s="905"/>
      <c r="E340" s="903">
        <v>626484</v>
      </c>
    </row>
    <row r="341" spans="1:5" ht="30.6" x14ac:dyDescent="0.3">
      <c r="A341" s="901" t="s">
        <v>2420</v>
      </c>
      <c r="B341" s="909" t="s">
        <v>2421</v>
      </c>
      <c r="C341" s="903" t="s">
        <v>1749</v>
      </c>
      <c r="D341" s="905"/>
      <c r="E341" s="903">
        <v>405899</v>
      </c>
    </row>
    <row r="342" spans="1:5" ht="30.6" x14ac:dyDescent="0.3">
      <c r="A342" s="901" t="s">
        <v>2422</v>
      </c>
      <c r="B342" s="909" t="s">
        <v>2423</v>
      </c>
      <c r="C342" s="903" t="s">
        <v>57</v>
      </c>
      <c r="D342" s="905"/>
      <c r="E342" s="903">
        <v>4684889</v>
      </c>
    </row>
    <row r="343" spans="1:5" ht="30.6" x14ac:dyDescent="0.3">
      <c r="A343" s="901" t="s">
        <v>2424</v>
      </c>
      <c r="B343" s="909" t="s">
        <v>2425</v>
      </c>
      <c r="C343" s="903" t="s">
        <v>57</v>
      </c>
      <c r="D343" s="905"/>
      <c r="E343" s="903">
        <v>5274054</v>
      </c>
    </row>
    <row r="344" spans="1:5" ht="30.6" x14ac:dyDescent="0.3">
      <c r="A344" s="901" t="s">
        <v>2426</v>
      </c>
      <c r="B344" s="909" t="s">
        <v>2427</v>
      </c>
      <c r="C344" s="903" t="s">
        <v>36</v>
      </c>
      <c r="D344" s="905"/>
      <c r="E344" s="903">
        <v>3573380</v>
      </c>
    </row>
    <row r="345" spans="1:5" ht="30.6" x14ac:dyDescent="0.3">
      <c r="A345" s="901" t="s">
        <v>1041</v>
      </c>
      <c r="B345" s="909" t="s">
        <v>2428</v>
      </c>
      <c r="C345" s="903" t="s">
        <v>1749</v>
      </c>
      <c r="D345" s="905"/>
      <c r="E345" s="903">
        <v>619203</v>
      </c>
    </row>
    <row r="346" spans="1:5" ht="30.6" x14ac:dyDescent="0.3">
      <c r="A346" s="901" t="s">
        <v>2429</v>
      </c>
      <c r="B346" s="909" t="s">
        <v>2430</v>
      </c>
      <c r="C346" s="903" t="s">
        <v>1749</v>
      </c>
      <c r="D346" s="905"/>
      <c r="E346" s="903">
        <v>881648</v>
      </c>
    </row>
    <row r="347" spans="1:5" x14ac:dyDescent="0.3">
      <c r="A347" s="901" t="s">
        <v>2431</v>
      </c>
      <c r="B347" s="902" t="s">
        <v>2432</v>
      </c>
      <c r="C347" s="903" t="s">
        <v>57</v>
      </c>
      <c r="D347" s="905"/>
      <c r="E347" s="903">
        <v>61951</v>
      </c>
    </row>
    <row r="348" spans="1:5" x14ac:dyDescent="0.3">
      <c r="A348" s="901" t="s">
        <v>2433</v>
      </c>
      <c r="B348" s="902" t="s">
        <v>2434</v>
      </c>
      <c r="C348" s="903" t="s">
        <v>57</v>
      </c>
      <c r="D348" s="905"/>
      <c r="E348" s="903">
        <v>9808</v>
      </c>
    </row>
    <row r="349" spans="1:5" x14ac:dyDescent="0.3">
      <c r="A349" s="901" t="s">
        <v>2435</v>
      </c>
      <c r="B349" s="902" t="s">
        <v>2436</v>
      </c>
      <c r="C349" s="903" t="s">
        <v>57</v>
      </c>
      <c r="D349" s="905"/>
      <c r="E349" s="903">
        <v>143556</v>
      </c>
    </row>
    <row r="350" spans="1:5" ht="30.6" x14ac:dyDescent="0.3">
      <c r="A350" s="901" t="s">
        <v>1531</v>
      </c>
      <c r="B350" s="909" t="s">
        <v>2437</v>
      </c>
      <c r="C350" s="903" t="s">
        <v>57</v>
      </c>
      <c r="D350" s="905"/>
      <c r="E350" s="903">
        <v>245837</v>
      </c>
    </row>
    <row r="351" spans="1:5" ht="30.6" x14ac:dyDescent="0.3">
      <c r="A351" s="901" t="s">
        <v>2438</v>
      </c>
      <c r="B351" s="909" t="s">
        <v>2439</v>
      </c>
      <c r="C351" s="903" t="s">
        <v>188</v>
      </c>
      <c r="D351" s="905"/>
      <c r="E351" s="903">
        <v>155057</v>
      </c>
    </row>
    <row r="352" spans="1:5" ht="20.399999999999999" x14ac:dyDescent="0.3">
      <c r="A352" s="901" t="s">
        <v>2440</v>
      </c>
      <c r="B352" s="909" t="s">
        <v>2441</v>
      </c>
      <c r="C352" s="903" t="s">
        <v>36</v>
      </c>
      <c r="D352" s="905"/>
      <c r="E352" s="903">
        <v>176374</v>
      </c>
    </row>
    <row r="353" spans="1:5" ht="20.399999999999999" x14ac:dyDescent="0.3">
      <c r="A353" s="901" t="s">
        <v>2442</v>
      </c>
      <c r="B353" s="909" t="s">
        <v>2443</v>
      </c>
      <c r="C353" s="903" t="s">
        <v>36</v>
      </c>
      <c r="D353" s="905"/>
      <c r="E353" s="903">
        <v>75573</v>
      </c>
    </row>
    <row r="354" spans="1:5" ht="20.399999999999999" x14ac:dyDescent="0.3">
      <c r="A354" s="901" t="s">
        <v>2444</v>
      </c>
      <c r="B354" s="909" t="s">
        <v>2445</v>
      </c>
      <c r="C354" s="903" t="s">
        <v>36</v>
      </c>
      <c r="D354" s="905"/>
      <c r="E354" s="903">
        <v>40805</v>
      </c>
    </row>
    <row r="355" spans="1:5" x14ac:dyDescent="0.3">
      <c r="A355" s="906" t="s">
        <v>1774</v>
      </c>
      <c r="B355" s="907" t="s">
        <v>2446</v>
      </c>
      <c r="C355" s="903" t="s">
        <v>66</v>
      </c>
      <c r="D355" s="908"/>
      <c r="E355" s="903"/>
    </row>
    <row r="356" spans="1:5" ht="20.399999999999999" x14ac:dyDescent="0.3">
      <c r="A356" s="901" t="s">
        <v>1801</v>
      </c>
      <c r="B356" s="909" t="s">
        <v>2447</v>
      </c>
      <c r="C356" s="903" t="s">
        <v>2591</v>
      </c>
      <c r="D356" s="905"/>
      <c r="E356" s="903">
        <v>1235</v>
      </c>
    </row>
    <row r="357" spans="1:5" ht="20.399999999999999" x14ac:dyDescent="0.3">
      <c r="A357" s="901" t="s">
        <v>2448</v>
      </c>
      <c r="B357" s="909" t="s">
        <v>2449</v>
      </c>
      <c r="C357" s="903" t="s">
        <v>40</v>
      </c>
      <c r="D357" s="905"/>
      <c r="E357" s="903">
        <v>1235</v>
      </c>
    </row>
    <row r="358" spans="1:5" ht="20.399999999999999" x14ac:dyDescent="0.3">
      <c r="A358" s="901" t="s">
        <v>1802</v>
      </c>
      <c r="B358" s="909" t="s">
        <v>2450</v>
      </c>
      <c r="C358" s="903" t="s">
        <v>40</v>
      </c>
      <c r="D358" s="905"/>
      <c r="E358" s="903">
        <v>950</v>
      </c>
    </row>
    <row r="359" spans="1:5" ht="20.399999999999999" x14ac:dyDescent="0.3">
      <c r="A359" s="901" t="s">
        <v>2451</v>
      </c>
      <c r="B359" s="909" t="s">
        <v>2452</v>
      </c>
      <c r="C359" s="903" t="s">
        <v>40</v>
      </c>
      <c r="D359" s="905"/>
      <c r="E359" s="903">
        <v>950</v>
      </c>
    </row>
    <row r="360" spans="1:5" ht="20.399999999999999" x14ac:dyDescent="0.3">
      <c r="A360" s="901" t="s">
        <v>1907</v>
      </c>
      <c r="B360" s="909" t="s">
        <v>2453</v>
      </c>
      <c r="C360" s="903" t="s">
        <v>35</v>
      </c>
      <c r="D360" s="905"/>
      <c r="E360" s="903">
        <v>3429</v>
      </c>
    </row>
    <row r="361" spans="1:5" x14ac:dyDescent="0.3">
      <c r="A361" s="906" t="s">
        <v>1775</v>
      </c>
      <c r="B361" s="907" t="s">
        <v>2454</v>
      </c>
      <c r="C361" s="903" t="s">
        <v>66</v>
      </c>
      <c r="D361" s="908"/>
      <c r="E361" s="903"/>
    </row>
    <row r="362" spans="1:5" x14ac:dyDescent="0.3">
      <c r="A362" s="901" t="s">
        <v>2455</v>
      </c>
      <c r="B362" s="902" t="s">
        <v>2456</v>
      </c>
      <c r="C362" s="903" t="s">
        <v>1749</v>
      </c>
      <c r="D362" s="905"/>
      <c r="E362" s="903">
        <v>56096</v>
      </c>
    </row>
    <row r="363" spans="1:5" x14ac:dyDescent="0.3">
      <c r="A363" s="901" t="s">
        <v>2457</v>
      </c>
      <c r="B363" s="902" t="s">
        <v>2458</v>
      </c>
      <c r="C363" s="903" t="s">
        <v>1749</v>
      </c>
      <c r="D363" s="905"/>
      <c r="E363" s="903">
        <v>88576</v>
      </c>
    </row>
    <row r="364" spans="1:5" ht="20.399999999999999" x14ac:dyDescent="0.3">
      <c r="A364" s="901" t="s">
        <v>2459</v>
      </c>
      <c r="B364" s="909" t="s">
        <v>2460</v>
      </c>
      <c r="C364" s="903" t="s">
        <v>189</v>
      </c>
      <c r="D364" s="905"/>
      <c r="E364" s="903">
        <v>78726</v>
      </c>
    </row>
    <row r="365" spans="1:5" x14ac:dyDescent="0.3">
      <c r="A365" s="901" t="s">
        <v>2461</v>
      </c>
      <c r="B365" s="902" t="s">
        <v>2462</v>
      </c>
      <c r="C365" s="903" t="s">
        <v>1749</v>
      </c>
      <c r="D365" s="905"/>
      <c r="E365" s="903">
        <v>66907</v>
      </c>
    </row>
    <row r="366" spans="1:5" x14ac:dyDescent="0.3">
      <c r="A366" s="901" t="s">
        <v>2463</v>
      </c>
      <c r="B366" s="902" t="s">
        <v>2464</v>
      </c>
      <c r="C366" s="903" t="s">
        <v>35</v>
      </c>
      <c r="D366" s="905"/>
      <c r="E366" s="903">
        <v>548938</v>
      </c>
    </row>
    <row r="367" spans="1:5" x14ac:dyDescent="0.3">
      <c r="A367" s="901" t="s">
        <v>2465</v>
      </c>
      <c r="B367" s="902" t="s">
        <v>2466</v>
      </c>
      <c r="C367" s="903" t="s">
        <v>57</v>
      </c>
      <c r="D367" s="905"/>
      <c r="E367" s="903">
        <v>115226</v>
      </c>
    </row>
    <row r="368" spans="1:5" ht="20.399999999999999" x14ac:dyDescent="0.3">
      <c r="A368" s="901" t="s">
        <v>2467</v>
      </c>
      <c r="B368" s="909" t="s">
        <v>2468</v>
      </c>
      <c r="C368" s="903" t="s">
        <v>36</v>
      </c>
      <c r="D368" s="905"/>
      <c r="E368" s="903">
        <v>105376</v>
      </c>
    </row>
    <row r="369" spans="1:5" ht="40.799999999999997" x14ac:dyDescent="0.3">
      <c r="A369" s="901" t="s">
        <v>2469</v>
      </c>
      <c r="B369" s="909" t="s">
        <v>2470</v>
      </c>
      <c r="C369" s="903" t="s">
        <v>1749</v>
      </c>
      <c r="D369" s="905"/>
      <c r="E369" s="903">
        <v>19170</v>
      </c>
    </row>
    <row r="370" spans="1:5" x14ac:dyDescent="0.3">
      <c r="A370" s="901" t="s">
        <v>2471</v>
      </c>
      <c r="B370" s="902" t="s">
        <v>2472</v>
      </c>
      <c r="C370" s="903" t="s">
        <v>36</v>
      </c>
      <c r="D370" s="905"/>
      <c r="E370" s="903">
        <v>61897</v>
      </c>
    </row>
    <row r="371" spans="1:5" ht="20.399999999999999" x14ac:dyDescent="0.3">
      <c r="A371" s="901" t="s">
        <v>2473</v>
      </c>
      <c r="B371" s="909" t="s">
        <v>2474</v>
      </c>
      <c r="C371" s="903" t="s">
        <v>1749</v>
      </c>
      <c r="D371" s="905"/>
      <c r="E371" s="903">
        <v>98873</v>
      </c>
    </row>
    <row r="372" spans="1:5" x14ac:dyDescent="0.3">
      <c r="A372" s="901" t="s">
        <v>2475</v>
      </c>
      <c r="B372" s="902" t="s">
        <v>2476</v>
      </c>
      <c r="C372" s="903" t="s">
        <v>1749</v>
      </c>
      <c r="D372" s="905"/>
      <c r="E372" s="903">
        <v>55715</v>
      </c>
    </row>
    <row r="373" spans="1:5" ht="20.399999999999999" x14ac:dyDescent="0.3">
      <c r="A373" s="901" t="s">
        <v>2477</v>
      </c>
      <c r="B373" s="909" t="s">
        <v>2478</v>
      </c>
      <c r="C373" s="903" t="s">
        <v>57</v>
      </c>
      <c r="D373" s="905"/>
      <c r="E373" s="903">
        <v>653267</v>
      </c>
    </row>
    <row r="374" spans="1:5" ht="20.399999999999999" x14ac:dyDescent="0.3">
      <c r="A374" s="901" t="s">
        <v>2479</v>
      </c>
      <c r="B374" s="909" t="s">
        <v>2480</v>
      </c>
      <c r="C374" s="903" t="s">
        <v>57</v>
      </c>
      <c r="D374" s="905"/>
      <c r="E374" s="903">
        <v>2707123</v>
      </c>
    </row>
    <row r="375" spans="1:5" x14ac:dyDescent="0.3">
      <c r="A375" s="901" t="s">
        <v>2481</v>
      </c>
      <c r="B375" s="902" t="s">
        <v>2482</v>
      </c>
      <c r="C375" s="903" t="s">
        <v>57</v>
      </c>
      <c r="D375" s="905"/>
      <c r="E375" s="903">
        <v>408626</v>
      </c>
    </row>
    <row r="376" spans="1:5" x14ac:dyDescent="0.3">
      <c r="A376" s="901" t="s">
        <v>959</v>
      </c>
      <c r="B376" s="909" t="s">
        <v>2483</v>
      </c>
      <c r="C376" s="903" t="s">
        <v>57</v>
      </c>
      <c r="D376" s="905"/>
      <c r="E376" s="903">
        <v>1901285</v>
      </c>
    </row>
    <row r="377" spans="1:5" ht="20.399999999999999" x14ac:dyDescent="0.3">
      <c r="A377" s="901" t="s">
        <v>2484</v>
      </c>
      <c r="B377" s="909" t="s">
        <v>2485</v>
      </c>
      <c r="C377" s="903" t="s">
        <v>57</v>
      </c>
      <c r="D377" s="905"/>
      <c r="E377" s="903">
        <v>5659269</v>
      </c>
    </row>
    <row r="378" spans="1:5" x14ac:dyDescent="0.3">
      <c r="A378" s="901" t="s">
        <v>2486</v>
      </c>
      <c r="B378" s="902" t="s">
        <v>2487</v>
      </c>
      <c r="C378" s="903" t="s">
        <v>57</v>
      </c>
      <c r="D378" s="905"/>
      <c r="E378" s="903">
        <v>77456</v>
      </c>
    </row>
    <row r="379" spans="1:5" x14ac:dyDescent="0.3">
      <c r="A379" s="901" t="s">
        <v>2488</v>
      </c>
      <c r="B379" s="902" t="s">
        <v>2489</v>
      </c>
      <c r="C379" s="903" t="s">
        <v>57</v>
      </c>
      <c r="D379" s="905"/>
      <c r="E379" s="903">
        <v>88027</v>
      </c>
    </row>
    <row r="380" spans="1:5" x14ac:dyDescent="0.3">
      <c r="A380" s="901" t="s">
        <v>2490</v>
      </c>
      <c r="B380" s="902" t="s">
        <v>2491</v>
      </c>
      <c r="C380" s="903" t="s">
        <v>57</v>
      </c>
      <c r="D380" s="905"/>
      <c r="E380" s="903">
        <v>278532</v>
      </c>
    </row>
    <row r="381" spans="1:5" x14ac:dyDescent="0.3">
      <c r="A381" s="901" t="s">
        <v>2492</v>
      </c>
      <c r="B381" s="902" t="s">
        <v>2493</v>
      </c>
      <c r="C381" s="903" t="s">
        <v>57</v>
      </c>
      <c r="D381" s="905"/>
      <c r="E381" s="903">
        <v>193493</v>
      </c>
    </row>
    <row r="382" spans="1:5" x14ac:dyDescent="0.3">
      <c r="A382" s="901" t="s">
        <v>2494</v>
      </c>
      <c r="B382" s="902" t="s">
        <v>2495</v>
      </c>
      <c r="C382" s="903" t="s">
        <v>57</v>
      </c>
      <c r="D382" s="905"/>
      <c r="E382" s="903">
        <v>68087</v>
      </c>
    </row>
    <row r="383" spans="1:5" x14ac:dyDescent="0.3">
      <c r="A383" s="906" t="s">
        <v>1776</v>
      </c>
      <c r="B383" s="907" t="s">
        <v>2496</v>
      </c>
      <c r="C383" s="903" t="s">
        <v>66</v>
      </c>
      <c r="D383" s="908"/>
      <c r="E383" s="903"/>
    </row>
    <row r="384" spans="1:5" ht="20.399999999999999" x14ac:dyDescent="0.3">
      <c r="A384" s="901" t="s">
        <v>1889</v>
      </c>
      <c r="B384" s="909" t="s">
        <v>1888</v>
      </c>
      <c r="C384" s="903" t="s">
        <v>57</v>
      </c>
      <c r="D384" s="905"/>
      <c r="E384" s="903">
        <v>49159</v>
      </c>
    </row>
    <row r="385" spans="1:5" ht="20.399999999999999" x14ac:dyDescent="0.3">
      <c r="A385" s="901" t="s">
        <v>2497</v>
      </c>
      <c r="B385" s="909" t="s">
        <v>2498</v>
      </c>
      <c r="C385" s="903" t="s">
        <v>57</v>
      </c>
      <c r="D385" s="905"/>
      <c r="E385" s="903">
        <v>66613</v>
      </c>
    </row>
    <row r="386" spans="1:5" ht="20.399999999999999" x14ac:dyDescent="0.3">
      <c r="A386" s="901" t="s">
        <v>2499</v>
      </c>
      <c r="B386" s="909" t="s">
        <v>2500</v>
      </c>
      <c r="C386" s="903" t="s">
        <v>57</v>
      </c>
      <c r="D386" s="905"/>
      <c r="E386" s="903">
        <v>212537</v>
      </c>
    </row>
    <row r="387" spans="1:5" ht="20.399999999999999" x14ac:dyDescent="0.3">
      <c r="A387" s="901" t="s">
        <v>2501</v>
      </c>
      <c r="B387" s="909" t="s">
        <v>2502</v>
      </c>
      <c r="C387" s="903" t="s">
        <v>57</v>
      </c>
      <c r="D387" s="905"/>
      <c r="E387" s="903">
        <v>298265</v>
      </c>
    </row>
    <row r="388" spans="1:5" ht="20.399999999999999" x14ac:dyDescent="0.3">
      <c r="A388" s="901" t="s">
        <v>2503</v>
      </c>
      <c r="B388" s="909" t="s">
        <v>2504</v>
      </c>
      <c r="C388" s="903" t="s">
        <v>36</v>
      </c>
      <c r="D388" s="905"/>
      <c r="E388" s="903">
        <v>17264</v>
      </c>
    </row>
    <row r="389" spans="1:5" ht="20.399999999999999" x14ac:dyDescent="0.3">
      <c r="A389" s="901" t="s">
        <v>2505</v>
      </c>
      <c r="B389" s="909" t="s">
        <v>2506</v>
      </c>
      <c r="C389" s="903" t="s">
        <v>1749</v>
      </c>
      <c r="D389" s="905"/>
      <c r="E389" s="903">
        <v>37967</v>
      </c>
    </row>
    <row r="390" spans="1:5" ht="20.399999999999999" x14ac:dyDescent="0.3">
      <c r="A390" s="901" t="s">
        <v>2507</v>
      </c>
      <c r="B390" s="909" t="s">
        <v>2508</v>
      </c>
      <c r="C390" s="903" t="s">
        <v>57</v>
      </c>
      <c r="D390" s="905"/>
      <c r="E390" s="903">
        <v>9163</v>
      </c>
    </row>
    <row r="391" spans="1:5" x14ac:dyDescent="0.3">
      <c r="A391" s="901" t="s">
        <v>1841</v>
      </c>
      <c r="B391" s="902" t="s">
        <v>2509</v>
      </c>
      <c r="C391" s="903" t="s">
        <v>60</v>
      </c>
      <c r="D391" s="905"/>
      <c r="E391" s="903">
        <v>592780</v>
      </c>
    </row>
    <row r="392" spans="1:5" ht="20.399999999999999" x14ac:dyDescent="0.3">
      <c r="A392" s="901" t="s">
        <v>2510</v>
      </c>
      <c r="B392" s="909" t="s">
        <v>2511</v>
      </c>
      <c r="C392" s="903" t="s">
        <v>36</v>
      </c>
      <c r="D392" s="905"/>
      <c r="E392" s="903">
        <v>4507</v>
      </c>
    </row>
    <row r="393" spans="1:5" ht="20.399999999999999" x14ac:dyDescent="0.3">
      <c r="A393" s="901" t="s">
        <v>901</v>
      </c>
      <c r="B393" s="909" t="s">
        <v>2512</v>
      </c>
      <c r="C393" s="903" t="s">
        <v>189</v>
      </c>
      <c r="D393" s="905"/>
      <c r="E393" s="903">
        <v>32266</v>
      </c>
    </row>
    <row r="394" spans="1:5" ht="20.399999999999999" x14ac:dyDescent="0.3">
      <c r="A394" s="901" t="s">
        <v>1887</v>
      </c>
      <c r="B394" s="909" t="s">
        <v>1886</v>
      </c>
      <c r="C394" s="903" t="s">
        <v>57</v>
      </c>
      <c r="D394" s="905"/>
      <c r="E394" s="903">
        <v>175959</v>
      </c>
    </row>
    <row r="395" spans="1:5" ht="20.399999999999999" x14ac:dyDescent="0.3">
      <c r="A395" s="901" t="s">
        <v>2513</v>
      </c>
      <c r="B395" s="909" t="s">
        <v>2514</v>
      </c>
      <c r="C395" s="903" t="s">
        <v>57</v>
      </c>
      <c r="D395" s="905"/>
      <c r="E395" s="903">
        <v>501774</v>
      </c>
    </row>
    <row r="396" spans="1:5" ht="20.399999999999999" x14ac:dyDescent="0.3">
      <c r="A396" s="901" t="s">
        <v>2515</v>
      </c>
      <c r="B396" s="909" t="s">
        <v>2516</v>
      </c>
      <c r="C396" s="903" t="s">
        <v>57</v>
      </c>
      <c r="D396" s="905"/>
      <c r="E396" s="903">
        <v>739226</v>
      </c>
    </row>
    <row r="397" spans="1:5" ht="20.399999999999999" x14ac:dyDescent="0.3">
      <c r="A397" s="901" t="s">
        <v>2517</v>
      </c>
      <c r="B397" s="909" t="s">
        <v>2518</v>
      </c>
      <c r="C397" s="903" t="s">
        <v>57</v>
      </c>
      <c r="D397" s="905"/>
      <c r="E397" s="903">
        <v>1042043</v>
      </c>
    </row>
    <row r="398" spans="1:5" x14ac:dyDescent="0.3">
      <c r="A398" s="906" t="s">
        <v>1777</v>
      </c>
      <c r="B398" s="907" t="s">
        <v>2519</v>
      </c>
      <c r="C398" s="903" t="s">
        <v>66</v>
      </c>
      <c r="D398" s="908"/>
      <c r="E398" s="903"/>
    </row>
    <row r="399" spans="1:5" x14ac:dyDescent="0.3">
      <c r="A399" s="901" t="s">
        <v>2520</v>
      </c>
      <c r="B399" s="909" t="s">
        <v>2521</v>
      </c>
      <c r="C399" s="903" t="s">
        <v>35</v>
      </c>
      <c r="D399" s="905"/>
      <c r="E399" s="903">
        <v>14951</v>
      </c>
    </row>
    <row r="400" spans="1:5" x14ac:dyDescent="0.3">
      <c r="A400" s="901" t="s">
        <v>2522</v>
      </c>
      <c r="B400" s="902" t="s">
        <v>2523</v>
      </c>
      <c r="C400" s="903" t="s">
        <v>35</v>
      </c>
      <c r="D400" s="905"/>
      <c r="E400" s="903">
        <v>14951</v>
      </c>
    </row>
    <row r="401" spans="1:5" x14ac:dyDescent="0.3">
      <c r="A401" s="901" t="s">
        <v>2524</v>
      </c>
      <c r="B401" s="902" t="s">
        <v>2525</v>
      </c>
      <c r="C401" s="903" t="s">
        <v>36</v>
      </c>
      <c r="D401" s="905"/>
      <c r="E401" s="903">
        <v>1315</v>
      </c>
    </row>
    <row r="402" spans="1:5" x14ac:dyDescent="0.3">
      <c r="A402" s="901" t="s">
        <v>2526</v>
      </c>
      <c r="B402" s="902" t="s">
        <v>2527</v>
      </c>
      <c r="C402" s="903" t="s">
        <v>57</v>
      </c>
      <c r="D402" s="905"/>
      <c r="E402" s="903">
        <v>20442</v>
      </c>
    </row>
    <row r="403" spans="1:5" x14ac:dyDescent="0.3">
      <c r="A403" s="901" t="s">
        <v>2528</v>
      </c>
      <c r="B403" s="909" t="s">
        <v>2529</v>
      </c>
      <c r="C403" s="903" t="s">
        <v>2592</v>
      </c>
      <c r="D403" s="905"/>
      <c r="E403" s="903">
        <v>694069</v>
      </c>
    </row>
    <row r="404" spans="1:5" x14ac:dyDescent="0.3">
      <c r="A404" s="901" t="s">
        <v>2530</v>
      </c>
      <c r="B404" s="902" t="s">
        <v>2531</v>
      </c>
      <c r="C404" s="903" t="s">
        <v>36</v>
      </c>
      <c r="D404" s="905"/>
      <c r="E404" s="903">
        <v>38474</v>
      </c>
    </row>
    <row r="405" spans="1:5" x14ac:dyDescent="0.3">
      <c r="A405" s="901" t="s">
        <v>2532</v>
      </c>
      <c r="B405" s="902" t="s">
        <v>2533</v>
      </c>
      <c r="C405" s="903" t="s">
        <v>36</v>
      </c>
      <c r="D405" s="905"/>
      <c r="E405" s="903">
        <v>34535</v>
      </c>
    </row>
    <row r="406" spans="1:5" x14ac:dyDescent="0.3">
      <c r="A406" s="906" t="s">
        <v>1778</v>
      </c>
      <c r="B406" s="907" t="s">
        <v>2534</v>
      </c>
      <c r="C406" s="903" t="s">
        <v>66</v>
      </c>
      <c r="D406" s="908"/>
      <c r="E406" s="903"/>
    </row>
    <row r="407" spans="1:5" ht="20.399999999999999" x14ac:dyDescent="0.3">
      <c r="A407" s="901" t="s">
        <v>2535</v>
      </c>
      <c r="B407" s="909" t="s">
        <v>2536</v>
      </c>
      <c r="C407" s="903" t="s">
        <v>57</v>
      </c>
      <c r="D407" s="905"/>
      <c r="E407" s="903">
        <v>5745532</v>
      </c>
    </row>
    <row r="408" spans="1:5" ht="20.399999999999999" x14ac:dyDescent="0.3">
      <c r="A408" s="901" t="s">
        <v>2537</v>
      </c>
      <c r="B408" s="909" t="s">
        <v>2538</v>
      </c>
      <c r="C408" s="903" t="s">
        <v>57</v>
      </c>
      <c r="D408" s="905"/>
      <c r="E408" s="903">
        <v>6745531</v>
      </c>
    </row>
    <row r="409" spans="1:5" ht="20.399999999999999" x14ac:dyDescent="0.3">
      <c r="A409" s="901" t="s">
        <v>2539</v>
      </c>
      <c r="B409" s="909" t="s">
        <v>2540</v>
      </c>
      <c r="C409" s="903" t="s">
        <v>57</v>
      </c>
      <c r="D409" s="905"/>
      <c r="E409" s="903">
        <v>356651</v>
      </c>
    </row>
    <row r="410" spans="1:5" x14ac:dyDescent="0.3">
      <c r="A410" s="901" t="s">
        <v>2541</v>
      </c>
      <c r="B410" s="902" t="s">
        <v>2542</v>
      </c>
      <c r="C410" s="903" t="s">
        <v>57</v>
      </c>
      <c r="D410" s="905"/>
      <c r="E410" s="903">
        <v>1684989</v>
      </c>
    </row>
    <row r="411" spans="1:5" x14ac:dyDescent="0.3">
      <c r="A411" s="901" t="s">
        <v>2543</v>
      </c>
      <c r="B411" s="902" t="s">
        <v>2544</v>
      </c>
      <c r="C411" s="903" t="s">
        <v>57</v>
      </c>
      <c r="D411" s="905"/>
      <c r="E411" s="903">
        <v>363939</v>
      </c>
    </row>
    <row r="412" spans="1:5" x14ac:dyDescent="0.3">
      <c r="A412" s="901" t="s">
        <v>2545</v>
      </c>
      <c r="B412" s="902" t="s">
        <v>2546</v>
      </c>
      <c r="C412" s="903" t="s">
        <v>57</v>
      </c>
      <c r="D412" s="905"/>
      <c r="E412" s="903">
        <v>884422</v>
      </c>
    </row>
    <row r="413" spans="1:5" x14ac:dyDescent="0.3">
      <c r="A413" s="901" t="s">
        <v>2547</v>
      </c>
      <c r="B413" s="902" t="s">
        <v>2548</v>
      </c>
      <c r="C413" s="903" t="s">
        <v>189</v>
      </c>
      <c r="D413" s="905"/>
      <c r="E413" s="903">
        <v>15397</v>
      </c>
    </row>
    <row r="414" spans="1:5" x14ac:dyDescent="0.3">
      <c r="A414" s="901" t="s">
        <v>2549</v>
      </c>
      <c r="B414" s="902" t="s">
        <v>2550</v>
      </c>
      <c r="C414" s="903" t="s">
        <v>57</v>
      </c>
      <c r="D414" s="905"/>
      <c r="E414" s="903">
        <v>358469</v>
      </c>
    </row>
    <row r="415" spans="1:5" x14ac:dyDescent="0.3">
      <c r="A415" s="901" t="s">
        <v>2551</v>
      </c>
      <c r="B415" s="902" t="s">
        <v>2552</v>
      </c>
      <c r="C415" s="903" t="s">
        <v>57</v>
      </c>
      <c r="D415" s="905"/>
      <c r="E415" s="903">
        <v>579368</v>
      </c>
    </row>
    <row r="416" spans="1:5" x14ac:dyDescent="0.3">
      <c r="A416" s="901" t="s">
        <v>2553</v>
      </c>
      <c r="B416" s="902" t="s">
        <v>2554</v>
      </c>
      <c r="C416" s="903" t="s">
        <v>1749</v>
      </c>
      <c r="D416" s="905"/>
      <c r="E416" s="903">
        <v>27969</v>
      </c>
    </row>
    <row r="417" spans="1:5" x14ac:dyDescent="0.3">
      <c r="A417" s="901" t="s">
        <v>2555</v>
      </c>
      <c r="B417" s="902" t="s">
        <v>2556</v>
      </c>
      <c r="C417" s="903" t="s">
        <v>1749</v>
      </c>
      <c r="D417" s="905"/>
      <c r="E417" s="903">
        <v>22969</v>
      </c>
    </row>
    <row r="418" spans="1:5" x14ac:dyDescent="0.3">
      <c r="A418" s="901" t="s">
        <v>2557</v>
      </c>
      <c r="B418" s="902" t="s">
        <v>2558</v>
      </c>
      <c r="C418" s="903" t="s">
        <v>1749</v>
      </c>
      <c r="D418" s="905"/>
      <c r="E418" s="903">
        <v>54598</v>
      </c>
    </row>
    <row r="419" spans="1:5" x14ac:dyDescent="0.3">
      <c r="A419" s="901" t="s">
        <v>2559</v>
      </c>
      <c r="B419" s="902" t="s">
        <v>2560</v>
      </c>
      <c r="C419" s="903" t="s">
        <v>57</v>
      </c>
      <c r="D419" s="905"/>
      <c r="E419" s="903">
        <v>1097170</v>
      </c>
    </row>
    <row r="420" spans="1:5" x14ac:dyDescent="0.3">
      <c r="A420" s="901" t="s">
        <v>2561</v>
      </c>
      <c r="B420" s="902" t="s">
        <v>2562</v>
      </c>
      <c r="C420" s="903" t="s">
        <v>189</v>
      </c>
      <c r="D420" s="905"/>
      <c r="E420" s="903">
        <v>1169465</v>
      </c>
    </row>
    <row r="421" spans="1:5" x14ac:dyDescent="0.3">
      <c r="A421" s="901" t="s">
        <v>2563</v>
      </c>
      <c r="B421" s="902" t="s">
        <v>2564</v>
      </c>
      <c r="C421" s="903" t="s">
        <v>189</v>
      </c>
      <c r="D421" s="905"/>
      <c r="E421" s="903">
        <v>6922</v>
      </c>
    </row>
    <row r="422" spans="1:5" x14ac:dyDescent="0.3">
      <c r="A422" s="901" t="s">
        <v>2565</v>
      </c>
      <c r="B422" s="902" t="s">
        <v>2566</v>
      </c>
      <c r="C422" s="903" t="s">
        <v>189</v>
      </c>
      <c r="D422" s="905"/>
      <c r="E422" s="903">
        <v>93588</v>
      </c>
    </row>
    <row r="423" spans="1:5" x14ac:dyDescent="0.3">
      <c r="A423" s="901" t="s">
        <v>2567</v>
      </c>
      <c r="B423" s="902" t="s">
        <v>2568</v>
      </c>
      <c r="C423" s="903" t="s">
        <v>57</v>
      </c>
      <c r="D423" s="905"/>
      <c r="E423" s="903">
        <v>763750</v>
      </c>
    </row>
    <row r="424" spans="1:5" x14ac:dyDescent="0.3">
      <c r="A424" s="901" t="s">
        <v>2569</v>
      </c>
      <c r="B424" s="902" t="s">
        <v>2570</v>
      </c>
      <c r="C424" s="903" t="s">
        <v>57</v>
      </c>
      <c r="D424" s="905"/>
      <c r="E424" s="903">
        <v>260480</v>
      </c>
    </row>
    <row r="425" spans="1:5" x14ac:dyDescent="0.3">
      <c r="A425" s="901" t="s">
        <v>2571</v>
      </c>
      <c r="B425" s="902" t="s">
        <v>2572</v>
      </c>
      <c r="C425" s="903" t="s">
        <v>57</v>
      </c>
      <c r="D425" s="905"/>
      <c r="E425" s="903">
        <v>127030</v>
      </c>
    </row>
    <row r="426" spans="1:5" x14ac:dyDescent="0.3">
      <c r="A426" s="901" t="s">
        <v>2573</v>
      </c>
      <c r="B426" s="902" t="s">
        <v>2574</v>
      </c>
      <c r="C426" s="903" t="s">
        <v>57</v>
      </c>
      <c r="D426" s="905"/>
      <c r="E426" s="903">
        <v>41669378</v>
      </c>
    </row>
    <row r="427" spans="1:5" x14ac:dyDescent="0.3">
      <c r="A427" s="901" t="s">
        <v>2575</v>
      </c>
      <c r="B427" s="909" t="s">
        <v>2576</v>
      </c>
      <c r="C427" s="903" t="s">
        <v>57</v>
      </c>
      <c r="D427" s="905"/>
      <c r="E427" s="903">
        <v>288313</v>
      </c>
    </row>
    <row r="428" spans="1:5" x14ac:dyDescent="0.3">
      <c r="A428" s="906" t="s">
        <v>1779</v>
      </c>
      <c r="B428" s="907" t="s">
        <v>2577</v>
      </c>
      <c r="C428" s="903" t="s">
        <v>66</v>
      </c>
      <c r="D428" s="908"/>
      <c r="E428" s="903"/>
    </row>
    <row r="429" spans="1:5" x14ac:dyDescent="0.3">
      <c r="A429" s="901" t="s">
        <v>1869</v>
      </c>
      <c r="B429" s="902" t="s">
        <v>1868</v>
      </c>
      <c r="C429" s="903" t="s">
        <v>1751</v>
      </c>
      <c r="D429" s="905"/>
      <c r="E429" s="903">
        <v>59084</v>
      </c>
    </row>
    <row r="430" spans="1:5" x14ac:dyDescent="0.3">
      <c r="A430" s="901" t="s">
        <v>2578</v>
      </c>
      <c r="B430" s="902" t="s">
        <v>2579</v>
      </c>
      <c r="C430" s="903" t="s">
        <v>1751</v>
      </c>
      <c r="D430" s="905"/>
      <c r="E430" s="903">
        <v>59084</v>
      </c>
    </row>
    <row r="431" spans="1:5" x14ac:dyDescent="0.3">
      <c r="A431" s="901" t="s">
        <v>2580</v>
      </c>
      <c r="B431" s="902" t="s">
        <v>2581</v>
      </c>
      <c r="C431" s="903" t="s">
        <v>35</v>
      </c>
      <c r="D431" s="905"/>
      <c r="E431" s="903">
        <v>3250</v>
      </c>
    </row>
    <row r="432" spans="1:5" x14ac:dyDescent="0.3">
      <c r="A432" s="901" t="s">
        <v>2582</v>
      </c>
      <c r="B432" s="909" t="s">
        <v>2583</v>
      </c>
      <c r="C432" s="903" t="s">
        <v>36</v>
      </c>
      <c r="D432" s="905"/>
      <c r="E432" s="903">
        <v>751642</v>
      </c>
    </row>
    <row r="433" spans="1:5" x14ac:dyDescent="0.3">
      <c r="A433" s="901" t="s">
        <v>2584</v>
      </c>
      <c r="B433" s="909" t="s">
        <v>2585</v>
      </c>
      <c r="C433" s="903" t="s">
        <v>36</v>
      </c>
      <c r="D433" s="905"/>
      <c r="E433" s="903">
        <v>90556</v>
      </c>
    </row>
    <row r="434" spans="1:5" x14ac:dyDescent="0.3">
      <c r="A434" s="901" t="s">
        <v>2586</v>
      </c>
      <c r="B434" s="909" t="s">
        <v>2587</v>
      </c>
      <c r="C434" s="903" t="s">
        <v>57</v>
      </c>
      <c r="D434" s="905"/>
      <c r="E434" s="903">
        <v>791050</v>
      </c>
    </row>
    <row r="435" spans="1:5" x14ac:dyDescent="0.3">
      <c r="A435"/>
      <c r="B435"/>
      <c r="C435" s="520"/>
      <c r="D435"/>
      <c r="E435" s="900"/>
    </row>
    <row r="436" spans="1:5" x14ac:dyDescent="0.3">
      <c r="A436"/>
      <c r="B436"/>
      <c r="C436" s="520"/>
      <c r="D436"/>
      <c r="E436" s="900"/>
    </row>
    <row r="437" spans="1:5" x14ac:dyDescent="0.3">
      <c r="A437"/>
      <c r="B437"/>
      <c r="C437" s="520"/>
      <c r="D437"/>
      <c r="E437" s="900"/>
    </row>
    <row r="438" spans="1:5" x14ac:dyDescent="0.3">
      <c r="A438"/>
      <c r="B438"/>
      <c r="C438" s="520"/>
      <c r="D438"/>
      <c r="E438" s="900"/>
    </row>
    <row r="439" spans="1:5" x14ac:dyDescent="0.3">
      <c r="A439"/>
      <c r="B439"/>
      <c r="C439" s="520"/>
      <c r="D439"/>
      <c r="E439" s="900"/>
    </row>
    <row r="440" spans="1:5" x14ac:dyDescent="0.3">
      <c r="A440"/>
      <c r="B440"/>
      <c r="C440" s="520"/>
      <c r="D440"/>
      <c r="E440" s="900"/>
    </row>
    <row r="441" spans="1:5" x14ac:dyDescent="0.3">
      <c r="A441"/>
      <c r="B441"/>
      <c r="C441" s="520"/>
      <c r="D441"/>
      <c r="E441" s="900"/>
    </row>
    <row r="442" spans="1:5" x14ac:dyDescent="0.3">
      <c r="A442"/>
      <c r="B442"/>
      <c r="C442" s="520"/>
      <c r="D442"/>
      <c r="E442" s="900"/>
    </row>
    <row r="443" spans="1:5" x14ac:dyDescent="0.3">
      <c r="A443"/>
      <c r="B443"/>
      <c r="C443" s="520"/>
      <c r="D443"/>
      <c r="E443" s="900"/>
    </row>
    <row r="444" spans="1:5" x14ac:dyDescent="0.3">
      <c r="A444"/>
      <c r="B444"/>
      <c r="C444" s="520"/>
      <c r="D444"/>
      <c r="E444" s="900"/>
    </row>
    <row r="445" spans="1:5" x14ac:dyDescent="0.3">
      <c r="A445"/>
      <c r="B445"/>
      <c r="C445" s="520"/>
      <c r="D445"/>
      <c r="E445" s="900"/>
    </row>
    <row r="446" spans="1:5" x14ac:dyDescent="0.3">
      <c r="A446"/>
      <c r="B446"/>
      <c r="C446" s="520"/>
      <c r="D446"/>
      <c r="E446" s="900"/>
    </row>
    <row r="447" spans="1:5" x14ac:dyDescent="0.3">
      <c r="A447"/>
      <c r="B447"/>
      <c r="C447" s="520"/>
      <c r="D447"/>
      <c r="E447" s="900"/>
    </row>
    <row r="448" spans="1:5" x14ac:dyDescent="0.3">
      <c r="A448"/>
      <c r="B448"/>
      <c r="C448" s="520"/>
      <c r="D448"/>
      <c r="E448" s="900"/>
    </row>
    <row r="449" spans="1:5" x14ac:dyDescent="0.3">
      <c r="A449"/>
      <c r="B449"/>
      <c r="C449" s="520"/>
      <c r="D449"/>
      <c r="E449" s="900"/>
    </row>
    <row r="450" spans="1:5" x14ac:dyDescent="0.3">
      <c r="A450"/>
      <c r="B450"/>
      <c r="C450" s="520"/>
      <c r="D450"/>
      <c r="E450" s="900"/>
    </row>
    <row r="451" spans="1:5" x14ac:dyDescent="0.3">
      <c r="A451"/>
      <c r="B451"/>
      <c r="C451" s="520"/>
      <c r="D451"/>
      <c r="E451" s="900"/>
    </row>
    <row r="452" spans="1:5" x14ac:dyDescent="0.3">
      <c r="A452"/>
      <c r="B452"/>
      <c r="C452" s="520"/>
      <c r="D452"/>
      <c r="E452" s="900"/>
    </row>
    <row r="453" spans="1:5" x14ac:dyDescent="0.3">
      <c r="A453"/>
      <c r="B453"/>
      <c r="C453" s="520"/>
      <c r="D453"/>
      <c r="E453" s="900"/>
    </row>
    <row r="454" spans="1:5" x14ac:dyDescent="0.3">
      <c r="A454"/>
      <c r="B454"/>
      <c r="C454" s="520"/>
      <c r="D454"/>
      <c r="E454" s="900"/>
    </row>
    <row r="455" spans="1:5" x14ac:dyDescent="0.3">
      <c r="A455"/>
      <c r="B455"/>
      <c r="C455" s="520"/>
      <c r="D455"/>
      <c r="E455" s="900"/>
    </row>
    <row r="456" spans="1:5" x14ac:dyDescent="0.3">
      <c r="A456"/>
      <c r="B456"/>
      <c r="C456" s="520"/>
      <c r="D456"/>
      <c r="E456" s="900"/>
    </row>
    <row r="457" spans="1:5" x14ac:dyDescent="0.3">
      <c r="A457"/>
      <c r="B457"/>
      <c r="C457" s="520"/>
      <c r="D457"/>
      <c r="E457" s="900"/>
    </row>
    <row r="458" spans="1:5" x14ac:dyDescent="0.3">
      <c r="A458"/>
      <c r="B458"/>
      <c r="C458" s="520"/>
      <c r="D458"/>
      <c r="E458" s="900"/>
    </row>
    <row r="459" spans="1:5" x14ac:dyDescent="0.3">
      <c r="A459"/>
      <c r="B459"/>
      <c r="C459" s="520"/>
      <c r="D459"/>
      <c r="E459" s="900"/>
    </row>
    <row r="460" spans="1:5" x14ac:dyDescent="0.3">
      <c r="A460"/>
      <c r="B460"/>
      <c r="C460" s="520"/>
      <c r="D460"/>
      <c r="E460" s="900"/>
    </row>
    <row r="461" spans="1:5" x14ac:dyDescent="0.3">
      <c r="A461"/>
      <c r="B461"/>
      <c r="C461" s="520"/>
      <c r="D461"/>
      <c r="E461" s="900"/>
    </row>
    <row r="462" spans="1:5" x14ac:dyDescent="0.3">
      <c r="A462"/>
      <c r="B462"/>
      <c r="C462" s="520"/>
      <c r="D462"/>
      <c r="E462" s="900"/>
    </row>
    <row r="463" spans="1:5" x14ac:dyDescent="0.3">
      <c r="A463"/>
      <c r="B463"/>
      <c r="C463" s="520"/>
      <c r="D463"/>
      <c r="E463" s="900"/>
    </row>
    <row r="464" spans="1:5" x14ac:dyDescent="0.3">
      <c r="A464"/>
      <c r="B464"/>
      <c r="C464" s="520"/>
      <c r="D464"/>
      <c r="E464" s="900"/>
    </row>
    <row r="465" spans="1:5" x14ac:dyDescent="0.3">
      <c r="A465"/>
      <c r="B465"/>
      <c r="C465" s="520"/>
      <c r="D465"/>
      <c r="E465" s="900"/>
    </row>
    <row r="466" spans="1:5" x14ac:dyDescent="0.3">
      <c r="A466"/>
      <c r="B466"/>
      <c r="C466" s="520"/>
      <c r="D466"/>
      <c r="E466" s="900"/>
    </row>
    <row r="467" spans="1:5" x14ac:dyDescent="0.3">
      <c r="A467"/>
      <c r="B467"/>
      <c r="C467" s="520"/>
      <c r="D467"/>
      <c r="E467" s="900"/>
    </row>
    <row r="468" spans="1:5" x14ac:dyDescent="0.3">
      <c r="A468"/>
      <c r="B468"/>
      <c r="C468" s="520"/>
      <c r="D468"/>
      <c r="E468" s="900"/>
    </row>
    <row r="469" spans="1:5" x14ac:dyDescent="0.3">
      <c r="A469"/>
      <c r="B469"/>
      <c r="C469" s="520"/>
      <c r="D469"/>
      <c r="E469" s="900"/>
    </row>
    <row r="470" spans="1:5" x14ac:dyDescent="0.3">
      <c r="A470"/>
      <c r="B470"/>
      <c r="C470" s="520"/>
      <c r="D470"/>
      <c r="E470" s="900"/>
    </row>
    <row r="471" spans="1:5" x14ac:dyDescent="0.3">
      <c r="A471"/>
      <c r="B471"/>
      <c r="C471" s="520"/>
      <c r="D471"/>
      <c r="E471" s="900"/>
    </row>
    <row r="472" spans="1:5" x14ac:dyDescent="0.3">
      <c r="A472"/>
      <c r="B472"/>
      <c r="C472" s="520"/>
      <c r="D472"/>
      <c r="E472" s="900"/>
    </row>
    <row r="473" spans="1:5" x14ac:dyDescent="0.3">
      <c r="A473"/>
      <c r="B473"/>
      <c r="C473" s="520"/>
      <c r="D473"/>
      <c r="E473" s="900"/>
    </row>
    <row r="474" spans="1:5" x14ac:dyDescent="0.3">
      <c r="A474"/>
      <c r="B474"/>
      <c r="C474" s="520"/>
      <c r="D474"/>
      <c r="E474" s="900"/>
    </row>
    <row r="475" spans="1:5" x14ac:dyDescent="0.3">
      <c r="A475"/>
      <c r="B475"/>
      <c r="C475" s="520"/>
      <c r="D475"/>
      <c r="E475" s="900"/>
    </row>
    <row r="476" spans="1:5" x14ac:dyDescent="0.3">
      <c r="A476"/>
      <c r="B476"/>
      <c r="C476" s="520"/>
      <c r="D476"/>
      <c r="E476" s="900"/>
    </row>
    <row r="477" spans="1:5" x14ac:dyDescent="0.3">
      <c r="A477"/>
      <c r="B477"/>
      <c r="C477" s="520"/>
      <c r="D477"/>
      <c r="E477" s="900"/>
    </row>
    <row r="478" spans="1:5" x14ac:dyDescent="0.3">
      <c r="A478"/>
      <c r="B478"/>
      <c r="C478" s="520"/>
      <c r="D478"/>
      <c r="E478" s="900"/>
    </row>
    <row r="479" spans="1:5" x14ac:dyDescent="0.3">
      <c r="A479"/>
      <c r="B479"/>
      <c r="C479" s="520"/>
      <c r="D479"/>
      <c r="E479" s="900"/>
    </row>
    <row r="480" spans="1:5" x14ac:dyDescent="0.3">
      <c r="A480"/>
      <c r="B480"/>
      <c r="C480" s="520"/>
      <c r="D480"/>
      <c r="E480" s="900"/>
    </row>
    <row r="481" spans="1:5" x14ac:dyDescent="0.3">
      <c r="A481"/>
      <c r="B481"/>
      <c r="C481" s="520"/>
      <c r="D481"/>
      <c r="E481" s="900"/>
    </row>
    <row r="482" spans="1:5" x14ac:dyDescent="0.3">
      <c r="A482"/>
      <c r="B482"/>
      <c r="C482" s="520"/>
      <c r="D482"/>
      <c r="E482" s="900"/>
    </row>
    <row r="483" spans="1:5" x14ac:dyDescent="0.3">
      <c r="A483"/>
      <c r="B483"/>
      <c r="C483" s="520"/>
      <c r="D483"/>
      <c r="E483" s="900"/>
    </row>
    <row r="484" spans="1:5" x14ac:dyDescent="0.3">
      <c r="A484"/>
      <c r="B484"/>
      <c r="C484" s="520"/>
      <c r="D484"/>
      <c r="E484" s="900"/>
    </row>
    <row r="485" spans="1:5" x14ac:dyDescent="0.3">
      <c r="A485"/>
      <c r="B485"/>
      <c r="C485" s="520"/>
      <c r="D485"/>
      <c r="E485" s="900"/>
    </row>
    <row r="486" spans="1:5" x14ac:dyDescent="0.3">
      <c r="A486"/>
      <c r="B486"/>
      <c r="C486" s="520"/>
      <c r="D486"/>
      <c r="E486" s="900"/>
    </row>
    <row r="487" spans="1:5" x14ac:dyDescent="0.3">
      <c r="A487"/>
      <c r="B487"/>
      <c r="C487" s="520"/>
      <c r="D487"/>
      <c r="E487" s="900"/>
    </row>
    <row r="488" spans="1:5" x14ac:dyDescent="0.3">
      <c r="A488"/>
      <c r="B488"/>
      <c r="C488" s="520"/>
      <c r="D488"/>
      <c r="E488" s="900"/>
    </row>
    <row r="489" spans="1:5" x14ac:dyDescent="0.3">
      <c r="A489"/>
      <c r="B489"/>
      <c r="C489" s="520"/>
      <c r="D489"/>
      <c r="E489" s="900"/>
    </row>
    <row r="490" spans="1:5" x14ac:dyDescent="0.3">
      <c r="A490"/>
      <c r="B490"/>
      <c r="C490" s="520"/>
      <c r="D490"/>
      <c r="E490" s="900"/>
    </row>
    <row r="491" spans="1:5" x14ac:dyDescent="0.3">
      <c r="A491"/>
      <c r="B491"/>
      <c r="C491" s="520"/>
      <c r="D491"/>
      <c r="E491" s="900"/>
    </row>
    <row r="492" spans="1:5" x14ac:dyDescent="0.3">
      <c r="A492"/>
      <c r="B492"/>
      <c r="C492" s="520"/>
      <c r="D492"/>
      <c r="E492" s="900"/>
    </row>
    <row r="493" spans="1:5" x14ac:dyDescent="0.3">
      <c r="A493"/>
      <c r="B493"/>
      <c r="C493" s="520"/>
      <c r="D493"/>
      <c r="E493" s="900"/>
    </row>
    <row r="494" spans="1:5" x14ac:dyDescent="0.3">
      <c r="A494"/>
      <c r="B494"/>
      <c r="C494" s="520"/>
      <c r="D494"/>
      <c r="E494" s="900"/>
    </row>
    <row r="495" spans="1:5" x14ac:dyDescent="0.3">
      <c r="A495"/>
      <c r="B495"/>
      <c r="C495" s="520"/>
      <c r="D495"/>
      <c r="E495" s="900"/>
    </row>
    <row r="496" spans="1:5" x14ac:dyDescent="0.3">
      <c r="A496"/>
      <c r="B496"/>
      <c r="C496" s="520"/>
      <c r="D496"/>
      <c r="E496" s="900"/>
    </row>
    <row r="497" spans="1:5" x14ac:dyDescent="0.3">
      <c r="A497"/>
      <c r="B497"/>
      <c r="C497" s="520"/>
      <c r="D497"/>
      <c r="E497" s="900"/>
    </row>
    <row r="498" spans="1:5" x14ac:dyDescent="0.3">
      <c r="A498"/>
      <c r="B498"/>
      <c r="C498" s="520"/>
      <c r="D498"/>
      <c r="E498" s="900"/>
    </row>
    <row r="499" spans="1:5" x14ac:dyDescent="0.3">
      <c r="A499"/>
      <c r="B499"/>
      <c r="C499" s="520"/>
      <c r="D499"/>
      <c r="E499" s="900"/>
    </row>
    <row r="500" spans="1:5" x14ac:dyDescent="0.3">
      <c r="A500"/>
      <c r="B500"/>
      <c r="C500" s="520"/>
      <c r="D500"/>
      <c r="E500" s="900"/>
    </row>
    <row r="501" spans="1:5" x14ac:dyDescent="0.3">
      <c r="A501"/>
      <c r="B501"/>
      <c r="C501" s="520"/>
      <c r="D501"/>
      <c r="E501" s="900"/>
    </row>
    <row r="502" spans="1:5" x14ac:dyDescent="0.3">
      <c r="A502"/>
      <c r="B502"/>
      <c r="C502" s="520"/>
      <c r="D502"/>
      <c r="E502" s="900"/>
    </row>
    <row r="503" spans="1:5" x14ac:dyDescent="0.3">
      <c r="A503"/>
      <c r="B503"/>
      <c r="C503" s="520"/>
      <c r="D503"/>
      <c r="E503" s="900"/>
    </row>
    <row r="504" spans="1:5" x14ac:dyDescent="0.3">
      <c r="A504"/>
      <c r="B504"/>
      <c r="C504" s="520"/>
      <c r="D504"/>
      <c r="E504"/>
    </row>
    <row r="505" spans="1:5" x14ac:dyDescent="0.3">
      <c r="A505"/>
      <c r="B505"/>
      <c r="C505" s="520"/>
      <c r="D505"/>
      <c r="E505"/>
    </row>
    <row r="506" spans="1:5" x14ac:dyDescent="0.3">
      <c r="A506"/>
      <c r="B506"/>
      <c r="C506" s="520"/>
      <c r="D506"/>
      <c r="E506"/>
    </row>
    <row r="507" spans="1:5" x14ac:dyDescent="0.3">
      <c r="A507"/>
      <c r="B507"/>
      <c r="C507" s="520"/>
      <c r="D507"/>
      <c r="E507"/>
    </row>
    <row r="508" spans="1:5" x14ac:dyDescent="0.3">
      <c r="A508"/>
      <c r="B508"/>
      <c r="C508" s="520"/>
      <c r="D508"/>
      <c r="E508"/>
    </row>
    <row r="509" spans="1:5" x14ac:dyDescent="0.3">
      <c r="A509"/>
      <c r="B509"/>
      <c r="C509" s="520"/>
      <c r="D509"/>
      <c r="E509"/>
    </row>
    <row r="510" spans="1:5" x14ac:dyDescent="0.3">
      <c r="A510"/>
      <c r="B510"/>
      <c r="C510" s="520"/>
      <c r="D510"/>
      <c r="E510"/>
    </row>
    <row r="511" spans="1:5" x14ac:dyDescent="0.3">
      <c r="A511"/>
      <c r="B511"/>
      <c r="C511" s="520"/>
      <c r="D511"/>
      <c r="E511"/>
    </row>
    <row r="512" spans="1:5" x14ac:dyDescent="0.3">
      <c r="A512"/>
      <c r="B512"/>
      <c r="C512" s="520"/>
      <c r="D512"/>
      <c r="E512"/>
    </row>
    <row r="513" spans="1:5" x14ac:dyDescent="0.3">
      <c r="A513"/>
      <c r="B513"/>
      <c r="C513" s="520"/>
      <c r="D513"/>
      <c r="E513"/>
    </row>
    <row r="514" spans="1:5" x14ac:dyDescent="0.3">
      <c r="A514"/>
      <c r="B514"/>
      <c r="C514" s="520"/>
      <c r="D514"/>
      <c r="E514"/>
    </row>
    <row r="515" spans="1:5" x14ac:dyDescent="0.3">
      <c r="A515"/>
      <c r="B515"/>
      <c r="C515" s="520"/>
      <c r="D515"/>
      <c r="E515"/>
    </row>
    <row r="516" spans="1:5" x14ac:dyDescent="0.3">
      <c r="A516"/>
      <c r="B516"/>
      <c r="C516" s="520"/>
      <c r="D516"/>
      <c r="E516"/>
    </row>
    <row r="517" spans="1:5" x14ac:dyDescent="0.3">
      <c r="A517"/>
      <c r="B517"/>
      <c r="C517" s="520"/>
      <c r="D517"/>
      <c r="E517"/>
    </row>
    <row r="518" spans="1:5" x14ac:dyDescent="0.3">
      <c r="A518"/>
      <c r="B518"/>
      <c r="C518" s="520"/>
      <c r="D518"/>
      <c r="E518"/>
    </row>
    <row r="519" spans="1:5" x14ac:dyDescent="0.3">
      <c r="A519"/>
      <c r="B519"/>
      <c r="C519" s="520"/>
      <c r="D519"/>
      <c r="E519"/>
    </row>
    <row r="520" spans="1:5" x14ac:dyDescent="0.3">
      <c r="A520"/>
      <c r="B520"/>
      <c r="C520" s="520"/>
      <c r="D520"/>
      <c r="E520"/>
    </row>
    <row r="521" spans="1:5" x14ac:dyDescent="0.3">
      <c r="A521"/>
      <c r="B521"/>
      <c r="C521" s="520"/>
      <c r="D521"/>
      <c r="E521"/>
    </row>
    <row r="522" spans="1:5" x14ac:dyDescent="0.3">
      <c r="A522"/>
      <c r="B522"/>
      <c r="C522" s="520"/>
      <c r="D522"/>
      <c r="E522"/>
    </row>
    <row r="523" spans="1:5" x14ac:dyDescent="0.3">
      <c r="A523"/>
      <c r="B523"/>
      <c r="C523" s="520"/>
      <c r="D523"/>
      <c r="E523"/>
    </row>
    <row r="524" spans="1:5" x14ac:dyDescent="0.3">
      <c r="A524"/>
      <c r="B524"/>
      <c r="C524" s="520"/>
      <c r="D524"/>
      <c r="E524"/>
    </row>
    <row r="525" spans="1:5" x14ac:dyDescent="0.3">
      <c r="A525"/>
      <c r="B525"/>
      <c r="C525" s="520"/>
      <c r="D525"/>
      <c r="E525"/>
    </row>
    <row r="526" spans="1:5" x14ac:dyDescent="0.3">
      <c r="A526"/>
      <c r="B526"/>
      <c r="C526" s="520"/>
      <c r="D526"/>
      <c r="E526"/>
    </row>
    <row r="527" spans="1:5" x14ac:dyDescent="0.3">
      <c r="A527"/>
      <c r="B527"/>
      <c r="C527" s="520"/>
      <c r="D527"/>
      <c r="E527"/>
    </row>
    <row r="528" spans="1:5" x14ac:dyDescent="0.3">
      <c r="A528"/>
      <c r="B528"/>
      <c r="C528" s="520"/>
      <c r="D528"/>
      <c r="E528"/>
    </row>
    <row r="529" spans="1:5" x14ac:dyDescent="0.3">
      <c r="A529"/>
      <c r="B529"/>
      <c r="C529" s="520"/>
      <c r="D529"/>
      <c r="E529"/>
    </row>
    <row r="530" spans="1:5" x14ac:dyDescent="0.3">
      <c r="A530"/>
      <c r="B530"/>
      <c r="C530" s="520"/>
      <c r="D530"/>
      <c r="E530"/>
    </row>
    <row r="531" spans="1:5" x14ac:dyDescent="0.3">
      <c r="A531"/>
      <c r="B531"/>
      <c r="C531" s="520"/>
      <c r="D531"/>
      <c r="E531"/>
    </row>
    <row r="532" spans="1:5" x14ac:dyDescent="0.3">
      <c r="A532"/>
      <c r="B532"/>
      <c r="C532" s="520"/>
      <c r="D532"/>
      <c r="E532"/>
    </row>
    <row r="533" spans="1:5" x14ac:dyDescent="0.3">
      <c r="A533"/>
      <c r="B533"/>
      <c r="C533" s="520"/>
      <c r="D533"/>
      <c r="E533"/>
    </row>
    <row r="534" spans="1:5" x14ac:dyDescent="0.3">
      <c r="A534"/>
      <c r="B534"/>
      <c r="C534" s="520"/>
      <c r="D534"/>
      <c r="E534"/>
    </row>
    <row r="535" spans="1:5" x14ac:dyDescent="0.3">
      <c r="A535"/>
      <c r="B535"/>
      <c r="C535" s="520"/>
      <c r="D535"/>
      <c r="E535"/>
    </row>
    <row r="536" spans="1:5" x14ac:dyDescent="0.3">
      <c r="A536"/>
      <c r="B536"/>
      <c r="C536" s="520"/>
      <c r="D536"/>
      <c r="E536"/>
    </row>
    <row r="537" spans="1:5" x14ac:dyDescent="0.3">
      <c r="A537"/>
      <c r="B537"/>
      <c r="C537" s="520"/>
      <c r="D537"/>
      <c r="E537"/>
    </row>
    <row r="538" spans="1:5" x14ac:dyDescent="0.3">
      <c r="A538"/>
      <c r="B538"/>
      <c r="C538" s="520"/>
      <c r="D538"/>
      <c r="E538"/>
    </row>
    <row r="539" spans="1:5" x14ac:dyDescent="0.3">
      <c r="A539"/>
      <c r="B539"/>
      <c r="C539" s="520"/>
      <c r="D539"/>
      <c r="E539"/>
    </row>
    <row r="540" spans="1:5" x14ac:dyDescent="0.3">
      <c r="A540"/>
      <c r="B540"/>
      <c r="C540" s="520"/>
      <c r="D540"/>
      <c r="E540"/>
    </row>
    <row r="541" spans="1:5" x14ac:dyDescent="0.3">
      <c r="A541"/>
      <c r="B541"/>
      <c r="C541" s="520"/>
      <c r="D541"/>
      <c r="E541"/>
    </row>
    <row r="542" spans="1:5" x14ac:dyDescent="0.3">
      <c r="A542"/>
      <c r="B542"/>
      <c r="C542" s="520"/>
      <c r="D542"/>
      <c r="E542"/>
    </row>
    <row r="543" spans="1:5" x14ac:dyDescent="0.3">
      <c r="A543"/>
      <c r="B543"/>
      <c r="C543" s="520"/>
      <c r="D543"/>
      <c r="E543"/>
    </row>
    <row r="544" spans="1:5" x14ac:dyDescent="0.3">
      <c r="A544"/>
      <c r="B544"/>
      <c r="C544" s="520"/>
      <c r="D544"/>
      <c r="E544"/>
    </row>
    <row r="545" spans="1:5" x14ac:dyDescent="0.3">
      <c r="A545"/>
      <c r="B545"/>
      <c r="C545" s="520"/>
      <c r="D545"/>
      <c r="E545"/>
    </row>
    <row r="546" spans="1:5" x14ac:dyDescent="0.3">
      <c r="A546"/>
      <c r="B546"/>
      <c r="C546" s="520"/>
      <c r="D546"/>
      <c r="E546"/>
    </row>
    <row r="547" spans="1:5" x14ac:dyDescent="0.3">
      <c r="A547"/>
      <c r="B547"/>
      <c r="C547" s="520"/>
      <c r="D547"/>
      <c r="E547"/>
    </row>
    <row r="548" spans="1:5" x14ac:dyDescent="0.3">
      <c r="A548"/>
      <c r="B548"/>
      <c r="C548" s="520"/>
      <c r="D548"/>
      <c r="E548"/>
    </row>
    <row r="549" spans="1:5" x14ac:dyDescent="0.3">
      <c r="A549"/>
      <c r="B549"/>
      <c r="C549" s="520"/>
      <c r="D549"/>
      <c r="E549"/>
    </row>
    <row r="550" spans="1:5" x14ac:dyDescent="0.3">
      <c r="A550"/>
      <c r="B550"/>
      <c r="C550" s="520"/>
      <c r="D550"/>
      <c r="E550"/>
    </row>
    <row r="551" spans="1:5" x14ac:dyDescent="0.3">
      <c r="A551"/>
      <c r="B551"/>
      <c r="C551" s="520"/>
      <c r="D551"/>
      <c r="E551"/>
    </row>
    <row r="552" spans="1:5" x14ac:dyDescent="0.3">
      <c r="A552"/>
      <c r="B552"/>
      <c r="C552" s="520"/>
      <c r="D552"/>
      <c r="E552"/>
    </row>
    <row r="553" spans="1:5" x14ac:dyDescent="0.3">
      <c r="A553"/>
      <c r="B553"/>
      <c r="C553" s="520"/>
      <c r="D553"/>
      <c r="E553"/>
    </row>
    <row r="554" spans="1:5" x14ac:dyDescent="0.3">
      <c r="A554"/>
      <c r="B554"/>
      <c r="C554" s="520"/>
      <c r="D554"/>
      <c r="E554"/>
    </row>
    <row r="555" spans="1:5" x14ac:dyDescent="0.3">
      <c r="A555"/>
      <c r="B555"/>
      <c r="C555" s="520"/>
      <c r="D555"/>
      <c r="E555"/>
    </row>
    <row r="556" spans="1:5" x14ac:dyDescent="0.3">
      <c r="A556"/>
      <c r="B556"/>
      <c r="C556" s="520"/>
      <c r="D556"/>
      <c r="E556"/>
    </row>
    <row r="557" spans="1:5" x14ac:dyDescent="0.3">
      <c r="A557"/>
      <c r="B557"/>
      <c r="C557" s="520"/>
      <c r="D557"/>
      <c r="E557"/>
    </row>
    <row r="558" spans="1:5" x14ac:dyDescent="0.3">
      <c r="A558"/>
      <c r="B558"/>
      <c r="C558" s="520"/>
      <c r="D558"/>
      <c r="E558"/>
    </row>
    <row r="559" spans="1:5" x14ac:dyDescent="0.3">
      <c r="A559"/>
      <c r="B559"/>
      <c r="C559" s="520"/>
      <c r="D559"/>
      <c r="E559"/>
    </row>
    <row r="560" spans="1:5" x14ac:dyDescent="0.3">
      <c r="A560"/>
      <c r="B560"/>
      <c r="C560" s="520"/>
      <c r="D560"/>
      <c r="E560"/>
    </row>
    <row r="561" spans="1:5" x14ac:dyDescent="0.3">
      <c r="A561"/>
      <c r="B561"/>
      <c r="C561" s="520"/>
      <c r="D561"/>
      <c r="E561"/>
    </row>
    <row r="562" spans="1:5" x14ac:dyDescent="0.3">
      <c r="A562"/>
      <c r="B562"/>
      <c r="C562" s="520"/>
      <c r="D562"/>
      <c r="E562"/>
    </row>
    <row r="563" spans="1:5" x14ac:dyDescent="0.3">
      <c r="A563"/>
      <c r="B563"/>
      <c r="C563" s="520"/>
      <c r="D563"/>
      <c r="E563"/>
    </row>
    <row r="564" spans="1:5" x14ac:dyDescent="0.3">
      <c r="A564"/>
      <c r="B564"/>
      <c r="C564" s="520"/>
      <c r="D564"/>
      <c r="E564"/>
    </row>
    <row r="565" spans="1:5" x14ac:dyDescent="0.3">
      <c r="A565"/>
      <c r="B565"/>
      <c r="C565" s="520"/>
      <c r="D565"/>
      <c r="E565"/>
    </row>
    <row r="566" spans="1:5" x14ac:dyDescent="0.3">
      <c r="A566"/>
      <c r="B566"/>
      <c r="C566" s="520"/>
      <c r="D566"/>
      <c r="E566"/>
    </row>
    <row r="567" spans="1:5" x14ac:dyDescent="0.3">
      <c r="A567"/>
      <c r="B567"/>
      <c r="C567" s="520"/>
      <c r="D567"/>
      <c r="E567"/>
    </row>
    <row r="568" spans="1:5" x14ac:dyDescent="0.3">
      <c r="A568"/>
      <c r="B568"/>
      <c r="C568" s="520"/>
      <c r="D568"/>
      <c r="E568"/>
    </row>
    <row r="569" spans="1:5" x14ac:dyDescent="0.3">
      <c r="A569"/>
      <c r="B569"/>
      <c r="C569" s="520"/>
      <c r="D569"/>
      <c r="E569"/>
    </row>
    <row r="570" spans="1:5" x14ac:dyDescent="0.3">
      <c r="A570"/>
      <c r="B570"/>
      <c r="C570" s="520"/>
      <c r="D570"/>
      <c r="E570"/>
    </row>
    <row r="571" spans="1:5" x14ac:dyDescent="0.3">
      <c r="A571"/>
      <c r="B571"/>
      <c r="C571" s="520"/>
      <c r="D571"/>
      <c r="E571"/>
    </row>
    <row r="572" spans="1:5" x14ac:dyDescent="0.3">
      <c r="A572"/>
      <c r="B572"/>
      <c r="C572" s="520"/>
      <c r="D572"/>
      <c r="E572"/>
    </row>
    <row r="573" spans="1:5" x14ac:dyDescent="0.3">
      <c r="A573"/>
      <c r="B573"/>
      <c r="C573" s="520"/>
      <c r="D573"/>
      <c r="E573"/>
    </row>
    <row r="574" spans="1:5" x14ac:dyDescent="0.3">
      <c r="A574"/>
      <c r="B574"/>
      <c r="C574" s="520"/>
      <c r="D574"/>
      <c r="E574"/>
    </row>
    <row r="575" spans="1:5" x14ac:dyDescent="0.3">
      <c r="A575"/>
      <c r="B575"/>
      <c r="C575" s="520"/>
      <c r="D575"/>
      <c r="E575"/>
    </row>
    <row r="576" spans="1:5" x14ac:dyDescent="0.3">
      <c r="A576"/>
      <c r="B576"/>
      <c r="C576" s="520"/>
      <c r="D576"/>
      <c r="E576"/>
    </row>
    <row r="577" spans="1:5" x14ac:dyDescent="0.3">
      <c r="A577"/>
      <c r="B577"/>
      <c r="C577" s="520"/>
      <c r="D577"/>
      <c r="E577"/>
    </row>
    <row r="578" spans="1:5" x14ac:dyDescent="0.3">
      <c r="A578"/>
      <c r="B578"/>
      <c r="C578" s="520"/>
      <c r="D578"/>
      <c r="E578"/>
    </row>
    <row r="579" spans="1:5" x14ac:dyDescent="0.3">
      <c r="A579"/>
      <c r="B579"/>
      <c r="C579" s="520"/>
      <c r="D579"/>
      <c r="E579"/>
    </row>
    <row r="580" spans="1:5" x14ac:dyDescent="0.3">
      <c r="A580"/>
      <c r="B580"/>
      <c r="C580" s="520"/>
      <c r="D580"/>
      <c r="E580"/>
    </row>
    <row r="581" spans="1:5" x14ac:dyDescent="0.3">
      <c r="A581"/>
      <c r="B581"/>
      <c r="C581" s="520"/>
      <c r="D581"/>
      <c r="E581"/>
    </row>
    <row r="582" spans="1:5" x14ac:dyDescent="0.3">
      <c r="A582"/>
      <c r="B582"/>
      <c r="C582" s="520"/>
      <c r="D582"/>
      <c r="E582"/>
    </row>
    <row r="583" spans="1:5" x14ac:dyDescent="0.3">
      <c r="A583"/>
      <c r="B583"/>
      <c r="C583" s="520"/>
      <c r="D583"/>
      <c r="E583"/>
    </row>
    <row r="584" spans="1:5" x14ac:dyDescent="0.3">
      <c r="A584"/>
      <c r="B584"/>
      <c r="C584" s="520"/>
      <c r="D584"/>
      <c r="E584"/>
    </row>
    <row r="585" spans="1:5" x14ac:dyDescent="0.3">
      <c r="A585"/>
      <c r="B585"/>
      <c r="C585" s="520"/>
      <c r="D585"/>
      <c r="E585"/>
    </row>
    <row r="586" spans="1:5" x14ac:dyDescent="0.3">
      <c r="A586"/>
      <c r="B586"/>
      <c r="C586" s="520"/>
      <c r="D586"/>
      <c r="E586"/>
    </row>
    <row r="587" spans="1:5" x14ac:dyDescent="0.3">
      <c r="A587"/>
      <c r="B587"/>
      <c r="C587" s="520"/>
      <c r="D587"/>
      <c r="E587"/>
    </row>
    <row r="588" spans="1:5" x14ac:dyDescent="0.3">
      <c r="A588"/>
      <c r="B588"/>
      <c r="C588" s="520"/>
      <c r="D588"/>
      <c r="E588"/>
    </row>
    <row r="589" spans="1:5" x14ac:dyDescent="0.3">
      <c r="A589"/>
      <c r="B589"/>
      <c r="C589" s="520"/>
      <c r="D589"/>
      <c r="E589"/>
    </row>
    <row r="590" spans="1:5" x14ac:dyDescent="0.3">
      <c r="A590"/>
      <c r="B590"/>
      <c r="C590" s="520"/>
      <c r="D590"/>
      <c r="E590"/>
    </row>
    <row r="591" spans="1:5" x14ac:dyDescent="0.3">
      <c r="A591"/>
      <c r="B591"/>
      <c r="C591" s="520"/>
      <c r="D591"/>
      <c r="E591"/>
    </row>
    <row r="592" spans="1:5" x14ac:dyDescent="0.3">
      <c r="A592"/>
      <c r="B592"/>
      <c r="C592" s="520"/>
      <c r="D592"/>
      <c r="E592"/>
    </row>
    <row r="593" spans="1:5" x14ac:dyDescent="0.3">
      <c r="A593"/>
      <c r="B593"/>
      <c r="C593" s="520"/>
      <c r="D593"/>
      <c r="E593"/>
    </row>
    <row r="594" spans="1:5" x14ac:dyDescent="0.3">
      <c r="A594"/>
      <c r="B594"/>
      <c r="C594" s="520"/>
      <c r="D594"/>
      <c r="E594"/>
    </row>
    <row r="595" spans="1:5" x14ac:dyDescent="0.3">
      <c r="A595"/>
      <c r="B595"/>
      <c r="C595" s="520"/>
      <c r="D595"/>
      <c r="E595"/>
    </row>
    <row r="596" spans="1:5" x14ac:dyDescent="0.3">
      <c r="A596"/>
      <c r="B596"/>
      <c r="C596" s="520"/>
      <c r="D596"/>
      <c r="E596"/>
    </row>
    <row r="597" spans="1:5" x14ac:dyDescent="0.3">
      <c r="A597"/>
      <c r="B597"/>
      <c r="C597" s="520"/>
      <c r="D597"/>
      <c r="E597"/>
    </row>
    <row r="598" spans="1:5" x14ac:dyDescent="0.3">
      <c r="A598"/>
      <c r="B598"/>
      <c r="C598" s="520"/>
      <c r="D598"/>
      <c r="E598"/>
    </row>
    <row r="599" spans="1:5" x14ac:dyDescent="0.3">
      <c r="A599"/>
      <c r="B599"/>
      <c r="C599" s="520"/>
      <c r="D599"/>
      <c r="E599"/>
    </row>
    <row r="600" spans="1:5" x14ac:dyDescent="0.3">
      <c r="A600"/>
      <c r="B600"/>
      <c r="C600" s="520"/>
      <c r="D600"/>
      <c r="E600"/>
    </row>
    <row r="601" spans="1:5" x14ac:dyDescent="0.3">
      <c r="A601"/>
      <c r="B601"/>
      <c r="C601" s="520"/>
      <c r="D601"/>
      <c r="E601"/>
    </row>
    <row r="602" spans="1:5" x14ac:dyDescent="0.3">
      <c r="A602"/>
      <c r="B602"/>
      <c r="C602" s="520"/>
      <c r="D602"/>
      <c r="E602"/>
    </row>
    <row r="603" spans="1:5" x14ac:dyDescent="0.3">
      <c r="A603"/>
      <c r="B603"/>
      <c r="C603" s="520"/>
      <c r="D603"/>
      <c r="E603"/>
    </row>
    <row r="604" spans="1:5" x14ac:dyDescent="0.3">
      <c r="A604"/>
      <c r="B604"/>
      <c r="C604" s="520"/>
      <c r="D604"/>
      <c r="E604"/>
    </row>
    <row r="605" spans="1:5" x14ac:dyDescent="0.3">
      <c r="A605"/>
      <c r="B605"/>
      <c r="C605" s="520"/>
      <c r="D605"/>
      <c r="E605"/>
    </row>
    <row r="606" spans="1:5" x14ac:dyDescent="0.3">
      <c r="A606"/>
      <c r="B606"/>
      <c r="C606" s="520"/>
      <c r="D606"/>
      <c r="E606"/>
    </row>
    <row r="607" spans="1:5" x14ac:dyDescent="0.3">
      <c r="A607"/>
      <c r="B607"/>
      <c r="C607" s="520"/>
      <c r="D607"/>
      <c r="E607"/>
    </row>
    <row r="608" spans="1:5" x14ac:dyDescent="0.3">
      <c r="A608"/>
      <c r="B608"/>
      <c r="C608" s="520"/>
      <c r="D608"/>
      <c r="E608"/>
    </row>
    <row r="609" spans="1:5" x14ac:dyDescent="0.3">
      <c r="A609"/>
      <c r="B609"/>
      <c r="C609" s="520"/>
      <c r="D609"/>
      <c r="E609"/>
    </row>
    <row r="610" spans="1:5" x14ac:dyDescent="0.3">
      <c r="A610"/>
      <c r="B610"/>
      <c r="C610" s="520"/>
      <c r="D610"/>
      <c r="E610"/>
    </row>
    <row r="611" spans="1:5" x14ac:dyDescent="0.3">
      <c r="A611"/>
      <c r="B611"/>
      <c r="C611" s="520"/>
      <c r="D611"/>
      <c r="E611"/>
    </row>
    <row r="612" spans="1:5" x14ac:dyDescent="0.3">
      <c r="A612"/>
      <c r="B612"/>
      <c r="C612" s="520"/>
      <c r="D612"/>
      <c r="E612"/>
    </row>
    <row r="613" spans="1:5" x14ac:dyDescent="0.3">
      <c r="A613"/>
      <c r="B613"/>
      <c r="C613" s="520"/>
      <c r="D613"/>
      <c r="E613"/>
    </row>
    <row r="614" spans="1:5" x14ac:dyDescent="0.3">
      <c r="A614"/>
      <c r="B614"/>
      <c r="C614" s="520"/>
      <c r="D614"/>
      <c r="E614"/>
    </row>
    <row r="615" spans="1:5" x14ac:dyDescent="0.3">
      <c r="A615"/>
      <c r="B615"/>
      <c r="C615" s="520"/>
      <c r="D615"/>
      <c r="E615"/>
    </row>
    <row r="616" spans="1:5" x14ac:dyDescent="0.3">
      <c r="A616"/>
      <c r="B616"/>
      <c r="C616" s="520"/>
      <c r="D616"/>
      <c r="E616"/>
    </row>
    <row r="617" spans="1:5" x14ac:dyDescent="0.3">
      <c r="A617"/>
      <c r="B617"/>
      <c r="C617" s="520"/>
      <c r="D617"/>
      <c r="E617"/>
    </row>
    <row r="618" spans="1:5" x14ac:dyDescent="0.3">
      <c r="A618"/>
      <c r="B618"/>
      <c r="C618" s="520"/>
      <c r="D618"/>
      <c r="E618"/>
    </row>
    <row r="619" spans="1:5" x14ac:dyDescent="0.3">
      <c r="A619"/>
      <c r="B619"/>
      <c r="C619" s="520"/>
      <c r="D619"/>
      <c r="E619"/>
    </row>
    <row r="620" spans="1:5" x14ac:dyDescent="0.3">
      <c r="A620"/>
      <c r="B620"/>
      <c r="C620" s="520"/>
      <c r="D620"/>
      <c r="E620"/>
    </row>
    <row r="621" spans="1:5" x14ac:dyDescent="0.3">
      <c r="A621"/>
      <c r="B621"/>
      <c r="C621" s="520"/>
      <c r="D621"/>
      <c r="E621"/>
    </row>
    <row r="622" spans="1:5" x14ac:dyDescent="0.3">
      <c r="A622"/>
      <c r="B622"/>
      <c r="C622" s="520"/>
      <c r="D622"/>
      <c r="E622"/>
    </row>
    <row r="623" spans="1:5" x14ac:dyDescent="0.3">
      <c r="A623"/>
      <c r="B623"/>
      <c r="C623" s="520"/>
      <c r="D623"/>
      <c r="E623"/>
    </row>
    <row r="624" spans="1:5" x14ac:dyDescent="0.3">
      <c r="A624"/>
      <c r="B624"/>
      <c r="C624" s="520"/>
      <c r="D624"/>
      <c r="E624"/>
    </row>
    <row r="625" spans="1:5" x14ac:dyDescent="0.3">
      <c r="A625"/>
      <c r="B625"/>
      <c r="C625" s="520"/>
      <c r="D625"/>
      <c r="E625"/>
    </row>
    <row r="626" spans="1:5" x14ac:dyDescent="0.3">
      <c r="A626"/>
      <c r="B626"/>
      <c r="C626" s="520"/>
      <c r="D626"/>
      <c r="E626"/>
    </row>
    <row r="627" spans="1:5" x14ac:dyDescent="0.3">
      <c r="A627"/>
      <c r="B627"/>
      <c r="C627" s="520"/>
      <c r="D627"/>
      <c r="E627"/>
    </row>
    <row r="628" spans="1:5" x14ac:dyDescent="0.3">
      <c r="A628"/>
      <c r="B628"/>
      <c r="C628" s="520"/>
      <c r="D628"/>
      <c r="E628"/>
    </row>
    <row r="629" spans="1:5" x14ac:dyDescent="0.3">
      <c r="A629"/>
      <c r="B629"/>
      <c r="C629" s="520"/>
      <c r="D629"/>
      <c r="E629"/>
    </row>
    <row r="630" spans="1:5" x14ac:dyDescent="0.3">
      <c r="A630"/>
      <c r="B630"/>
      <c r="C630" s="520"/>
      <c r="D630"/>
      <c r="E630"/>
    </row>
    <row r="631" spans="1:5" x14ac:dyDescent="0.3">
      <c r="A631"/>
      <c r="B631"/>
      <c r="C631" s="520"/>
      <c r="D631"/>
      <c r="E631"/>
    </row>
    <row r="632" spans="1:5" x14ac:dyDescent="0.3">
      <c r="A632"/>
      <c r="B632"/>
      <c r="C632" s="520"/>
      <c r="D632"/>
      <c r="E632"/>
    </row>
    <row r="633" spans="1:5" x14ac:dyDescent="0.3">
      <c r="A633"/>
      <c r="B633"/>
      <c r="C633" s="520"/>
      <c r="D633"/>
      <c r="E633"/>
    </row>
    <row r="634" spans="1:5" x14ac:dyDescent="0.3">
      <c r="A634"/>
      <c r="B634"/>
      <c r="C634" s="520"/>
      <c r="D634"/>
      <c r="E634"/>
    </row>
    <row r="635" spans="1:5" x14ac:dyDescent="0.3">
      <c r="A635"/>
      <c r="B635"/>
      <c r="C635" s="520"/>
      <c r="D635"/>
      <c r="E635"/>
    </row>
    <row r="636" spans="1:5" x14ac:dyDescent="0.3">
      <c r="A636"/>
      <c r="B636"/>
      <c r="C636" s="520"/>
      <c r="D636"/>
      <c r="E636"/>
    </row>
    <row r="637" spans="1:5" x14ac:dyDescent="0.3">
      <c r="A637"/>
      <c r="B637"/>
      <c r="C637" s="520"/>
      <c r="D637"/>
      <c r="E637"/>
    </row>
    <row r="638" spans="1:5" x14ac:dyDescent="0.3">
      <c r="A638"/>
      <c r="B638"/>
      <c r="C638" s="520"/>
      <c r="D638"/>
      <c r="E638"/>
    </row>
    <row r="639" spans="1:5" x14ac:dyDescent="0.3">
      <c r="A639"/>
      <c r="B639"/>
      <c r="C639" s="520"/>
      <c r="D639"/>
      <c r="E639"/>
    </row>
    <row r="640" spans="1:5" x14ac:dyDescent="0.3">
      <c r="A640"/>
      <c r="B640"/>
      <c r="C640" s="520"/>
      <c r="D640"/>
      <c r="E640"/>
    </row>
    <row r="641" spans="1:5" x14ac:dyDescent="0.3">
      <c r="A641"/>
      <c r="B641"/>
      <c r="C641" s="520"/>
      <c r="D641"/>
      <c r="E641"/>
    </row>
    <row r="642" spans="1:5" x14ac:dyDescent="0.3">
      <c r="A642"/>
      <c r="B642"/>
      <c r="C642" s="520"/>
      <c r="D642"/>
      <c r="E642"/>
    </row>
    <row r="643" spans="1:5" x14ac:dyDescent="0.3">
      <c r="A643"/>
      <c r="B643"/>
      <c r="C643" s="520"/>
      <c r="D643"/>
      <c r="E643"/>
    </row>
    <row r="644" spans="1:5" x14ac:dyDescent="0.3">
      <c r="A644"/>
      <c r="B644"/>
      <c r="C644" s="520"/>
      <c r="D644"/>
      <c r="E644"/>
    </row>
    <row r="645" spans="1:5" x14ac:dyDescent="0.3">
      <c r="A645"/>
      <c r="B645"/>
      <c r="C645" s="520"/>
      <c r="D645"/>
      <c r="E645"/>
    </row>
    <row r="646" spans="1:5" x14ac:dyDescent="0.3">
      <c r="A646"/>
      <c r="B646"/>
      <c r="C646" s="520"/>
      <c r="D646"/>
      <c r="E646"/>
    </row>
    <row r="647" spans="1:5" x14ac:dyDescent="0.3">
      <c r="A647"/>
      <c r="B647"/>
      <c r="C647" s="520"/>
      <c r="D647"/>
      <c r="E647"/>
    </row>
    <row r="648" spans="1:5" x14ac:dyDescent="0.3">
      <c r="A648"/>
      <c r="B648"/>
      <c r="C648" s="520"/>
      <c r="D648"/>
      <c r="E648"/>
    </row>
    <row r="649" spans="1:5" x14ac:dyDescent="0.3">
      <c r="A649"/>
      <c r="B649"/>
      <c r="C649" s="520"/>
      <c r="D649"/>
      <c r="E649"/>
    </row>
    <row r="650" spans="1:5" x14ac:dyDescent="0.3">
      <c r="A650"/>
      <c r="B650"/>
      <c r="C650" s="520"/>
      <c r="D650"/>
      <c r="E650"/>
    </row>
    <row r="651" spans="1:5" x14ac:dyDescent="0.3">
      <c r="A651"/>
      <c r="B651"/>
      <c r="C651" s="520"/>
      <c r="D651"/>
      <c r="E651"/>
    </row>
    <row r="652" spans="1:5" x14ac:dyDescent="0.3">
      <c r="A652"/>
      <c r="B652"/>
      <c r="C652" s="520"/>
      <c r="D652"/>
      <c r="E652"/>
    </row>
    <row r="653" spans="1:5" x14ac:dyDescent="0.3">
      <c r="A653"/>
      <c r="B653"/>
      <c r="C653" s="520"/>
      <c r="D653"/>
      <c r="E653"/>
    </row>
    <row r="654" spans="1:5" x14ac:dyDescent="0.3">
      <c r="A654"/>
      <c r="B654"/>
      <c r="C654" s="520"/>
      <c r="D654"/>
      <c r="E654"/>
    </row>
    <row r="655" spans="1:5" x14ac:dyDescent="0.3">
      <c r="A655"/>
      <c r="B655"/>
      <c r="C655" s="520"/>
      <c r="D655"/>
      <c r="E655"/>
    </row>
    <row r="656" spans="1:5" x14ac:dyDescent="0.3">
      <c r="A656"/>
      <c r="B656"/>
      <c r="C656" s="520"/>
      <c r="D656"/>
      <c r="E656"/>
    </row>
    <row r="657" spans="1:5" x14ac:dyDescent="0.3">
      <c r="A657"/>
      <c r="B657"/>
      <c r="C657" s="520"/>
      <c r="D657"/>
      <c r="E657"/>
    </row>
    <row r="658" spans="1:5" x14ac:dyDescent="0.3">
      <c r="A658"/>
      <c r="B658"/>
      <c r="C658" s="520"/>
      <c r="D658"/>
      <c r="E658"/>
    </row>
    <row r="659" spans="1:5" x14ac:dyDescent="0.3">
      <c r="A659"/>
      <c r="B659"/>
      <c r="C659" s="520"/>
      <c r="D659"/>
      <c r="E659"/>
    </row>
    <row r="660" spans="1:5" x14ac:dyDescent="0.3">
      <c r="A660"/>
      <c r="B660"/>
      <c r="C660" s="520"/>
      <c r="D660"/>
      <c r="E660"/>
    </row>
    <row r="661" spans="1:5" x14ac:dyDescent="0.3">
      <c r="A661"/>
      <c r="B661"/>
      <c r="C661" s="520"/>
      <c r="D661"/>
      <c r="E661"/>
    </row>
    <row r="662" spans="1:5" x14ac:dyDescent="0.3">
      <c r="A662"/>
      <c r="B662"/>
      <c r="C662" s="520"/>
      <c r="D662"/>
      <c r="E662"/>
    </row>
    <row r="663" spans="1:5" x14ac:dyDescent="0.3">
      <c r="A663"/>
      <c r="B663"/>
      <c r="C663" s="520"/>
      <c r="D663"/>
      <c r="E663"/>
    </row>
    <row r="664" spans="1:5" x14ac:dyDescent="0.3">
      <c r="A664"/>
      <c r="B664"/>
      <c r="C664" s="520"/>
      <c r="D664"/>
      <c r="E664"/>
    </row>
    <row r="665" spans="1:5" x14ac:dyDescent="0.3">
      <c r="A665"/>
      <c r="B665"/>
      <c r="C665" s="520"/>
      <c r="D665"/>
      <c r="E665"/>
    </row>
    <row r="666" spans="1:5" x14ac:dyDescent="0.3">
      <c r="A666"/>
      <c r="B666"/>
      <c r="C666" s="520"/>
      <c r="D666"/>
      <c r="E666"/>
    </row>
    <row r="667" spans="1:5" x14ac:dyDescent="0.3">
      <c r="A667"/>
      <c r="B667"/>
      <c r="C667" s="520"/>
      <c r="D667"/>
      <c r="E667"/>
    </row>
    <row r="668" spans="1:5" x14ac:dyDescent="0.3">
      <c r="A668"/>
      <c r="B668"/>
      <c r="C668" s="520"/>
      <c r="D668"/>
      <c r="E668"/>
    </row>
    <row r="669" spans="1:5" x14ac:dyDescent="0.3">
      <c r="A669"/>
      <c r="B669"/>
      <c r="C669" s="520"/>
      <c r="D669"/>
      <c r="E669"/>
    </row>
    <row r="670" spans="1:5" x14ac:dyDescent="0.3">
      <c r="A670"/>
      <c r="B670"/>
      <c r="C670" s="520"/>
      <c r="D670"/>
      <c r="E670"/>
    </row>
    <row r="671" spans="1:5" x14ac:dyDescent="0.3">
      <c r="A671"/>
      <c r="B671"/>
      <c r="C671" s="520"/>
      <c r="D671"/>
      <c r="E671"/>
    </row>
    <row r="672" spans="1:5" x14ac:dyDescent="0.3">
      <c r="A672"/>
      <c r="B672"/>
      <c r="C672" s="520"/>
      <c r="D672"/>
      <c r="E672"/>
    </row>
    <row r="673" spans="1:5" x14ac:dyDescent="0.3">
      <c r="A673"/>
      <c r="B673"/>
      <c r="C673" s="520"/>
      <c r="D673"/>
      <c r="E673"/>
    </row>
    <row r="674" spans="1:5" x14ac:dyDescent="0.3">
      <c r="A674"/>
      <c r="B674"/>
      <c r="C674" s="520"/>
      <c r="D674"/>
      <c r="E674"/>
    </row>
    <row r="675" spans="1:5" x14ac:dyDescent="0.3">
      <c r="A675"/>
      <c r="B675"/>
      <c r="C675" s="520"/>
      <c r="D675"/>
      <c r="E675"/>
    </row>
    <row r="676" spans="1:5" x14ac:dyDescent="0.3">
      <c r="A676"/>
      <c r="B676"/>
      <c r="C676" s="520"/>
      <c r="D676"/>
      <c r="E676"/>
    </row>
    <row r="677" spans="1:5" x14ac:dyDescent="0.3">
      <c r="A677"/>
      <c r="B677"/>
      <c r="C677" s="520"/>
      <c r="D677"/>
      <c r="E677"/>
    </row>
    <row r="678" spans="1:5" x14ac:dyDescent="0.3">
      <c r="A678"/>
      <c r="B678"/>
      <c r="C678" s="520"/>
      <c r="D678"/>
      <c r="E678"/>
    </row>
    <row r="679" spans="1:5" x14ac:dyDescent="0.3">
      <c r="A679"/>
      <c r="B679"/>
      <c r="C679" s="520"/>
      <c r="D679"/>
      <c r="E679"/>
    </row>
    <row r="680" spans="1:5" x14ac:dyDescent="0.3">
      <c r="A680"/>
      <c r="B680"/>
      <c r="C680" s="520"/>
      <c r="D680"/>
      <c r="E680"/>
    </row>
    <row r="681" spans="1:5" x14ac:dyDescent="0.3">
      <c r="A681"/>
      <c r="B681"/>
      <c r="C681" s="520"/>
      <c r="D681"/>
      <c r="E681"/>
    </row>
    <row r="682" spans="1:5" x14ac:dyDescent="0.3">
      <c r="A682"/>
      <c r="B682"/>
      <c r="C682" s="520"/>
      <c r="D682"/>
      <c r="E682"/>
    </row>
    <row r="683" spans="1:5" x14ac:dyDescent="0.3">
      <c r="A683"/>
      <c r="B683"/>
      <c r="C683" s="520"/>
      <c r="D683"/>
      <c r="E683"/>
    </row>
    <row r="684" spans="1:5" x14ac:dyDescent="0.3">
      <c r="A684"/>
      <c r="B684"/>
      <c r="C684" s="520"/>
      <c r="D684"/>
      <c r="E684"/>
    </row>
    <row r="685" spans="1:5" x14ac:dyDescent="0.3">
      <c r="A685"/>
      <c r="B685"/>
      <c r="C685" s="520"/>
      <c r="D685"/>
      <c r="E685"/>
    </row>
    <row r="686" spans="1:5" x14ac:dyDescent="0.3">
      <c r="A686"/>
      <c r="B686"/>
      <c r="C686" s="520"/>
      <c r="D686"/>
      <c r="E686"/>
    </row>
    <row r="687" spans="1:5" x14ac:dyDescent="0.3">
      <c r="A687"/>
      <c r="B687"/>
      <c r="C687" s="520"/>
      <c r="D687"/>
      <c r="E687"/>
    </row>
    <row r="688" spans="1:5" x14ac:dyDescent="0.3">
      <c r="A688"/>
      <c r="B688"/>
      <c r="C688" s="520"/>
      <c r="D688"/>
      <c r="E688"/>
    </row>
    <row r="689" spans="1:5" x14ac:dyDescent="0.3">
      <c r="A689"/>
      <c r="B689"/>
      <c r="C689" s="520"/>
      <c r="D689"/>
      <c r="E689"/>
    </row>
    <row r="690" spans="1:5" x14ac:dyDescent="0.3">
      <c r="A690"/>
      <c r="B690"/>
      <c r="C690" s="520"/>
      <c r="D690"/>
      <c r="E690"/>
    </row>
    <row r="691" spans="1:5" x14ac:dyDescent="0.3">
      <c r="A691"/>
      <c r="B691"/>
      <c r="C691" s="520"/>
      <c r="D691"/>
      <c r="E691"/>
    </row>
    <row r="692" spans="1:5" x14ac:dyDescent="0.3">
      <c r="A692"/>
      <c r="B692"/>
      <c r="C692" s="520"/>
      <c r="D692"/>
      <c r="E692"/>
    </row>
    <row r="693" spans="1:5" x14ac:dyDescent="0.3">
      <c r="A693"/>
      <c r="B693"/>
      <c r="C693" s="520"/>
      <c r="D693"/>
      <c r="E693"/>
    </row>
    <row r="694" spans="1:5" x14ac:dyDescent="0.3">
      <c r="A694"/>
      <c r="B694"/>
      <c r="C694" s="520"/>
      <c r="D694"/>
      <c r="E694"/>
    </row>
    <row r="695" spans="1:5" x14ac:dyDescent="0.3">
      <c r="A695"/>
      <c r="B695"/>
      <c r="C695" s="520"/>
      <c r="D695"/>
      <c r="E695"/>
    </row>
    <row r="696" spans="1:5" x14ac:dyDescent="0.3">
      <c r="A696"/>
      <c r="B696"/>
      <c r="C696" s="520"/>
      <c r="D696"/>
      <c r="E696"/>
    </row>
    <row r="697" spans="1:5" x14ac:dyDescent="0.3">
      <c r="A697"/>
      <c r="B697"/>
      <c r="C697" s="520"/>
      <c r="D697"/>
      <c r="E697"/>
    </row>
    <row r="698" spans="1:5" x14ac:dyDescent="0.3">
      <c r="A698"/>
      <c r="B698"/>
      <c r="C698" s="520"/>
      <c r="D698"/>
      <c r="E698"/>
    </row>
    <row r="699" spans="1:5" x14ac:dyDescent="0.3">
      <c r="A699"/>
      <c r="B699"/>
      <c r="C699" s="520"/>
      <c r="D699"/>
      <c r="E699"/>
    </row>
    <row r="700" spans="1:5" x14ac:dyDescent="0.3">
      <c r="A700"/>
      <c r="B700"/>
      <c r="C700" s="520"/>
      <c r="D700"/>
      <c r="E700"/>
    </row>
    <row r="701" spans="1:5" x14ac:dyDescent="0.3">
      <c r="A701"/>
      <c r="B701"/>
      <c r="C701" s="520"/>
      <c r="D701"/>
      <c r="E701"/>
    </row>
    <row r="702" spans="1:5" x14ac:dyDescent="0.3">
      <c r="A702"/>
      <c r="B702"/>
      <c r="C702" s="520"/>
      <c r="D702"/>
      <c r="E702"/>
    </row>
    <row r="703" spans="1:5" x14ac:dyDescent="0.3">
      <c r="A703"/>
      <c r="B703"/>
      <c r="C703" s="520"/>
      <c r="D703"/>
      <c r="E703"/>
    </row>
    <row r="704" spans="1:5" x14ac:dyDescent="0.3">
      <c r="A704"/>
      <c r="B704"/>
      <c r="C704" s="520"/>
      <c r="D704"/>
      <c r="E704"/>
    </row>
    <row r="705" spans="1:5" x14ac:dyDescent="0.3">
      <c r="A705"/>
      <c r="B705"/>
      <c r="C705" s="520"/>
      <c r="D705"/>
      <c r="E705"/>
    </row>
    <row r="706" spans="1:5" x14ac:dyDescent="0.3">
      <c r="A706"/>
      <c r="B706"/>
      <c r="C706" s="520"/>
      <c r="D706"/>
      <c r="E706"/>
    </row>
    <row r="707" spans="1:5" x14ac:dyDescent="0.3">
      <c r="A707"/>
      <c r="B707"/>
      <c r="C707" s="520"/>
      <c r="D707"/>
      <c r="E707"/>
    </row>
    <row r="708" spans="1:5" x14ac:dyDescent="0.3">
      <c r="A708"/>
      <c r="B708"/>
      <c r="C708" s="520"/>
      <c r="D708"/>
      <c r="E708"/>
    </row>
    <row r="709" spans="1:5" x14ac:dyDescent="0.3">
      <c r="A709"/>
      <c r="B709"/>
      <c r="C709" s="520"/>
      <c r="D709"/>
      <c r="E709"/>
    </row>
    <row r="710" spans="1:5" x14ac:dyDescent="0.3">
      <c r="A710"/>
      <c r="B710"/>
      <c r="C710" s="520"/>
      <c r="D710"/>
      <c r="E710"/>
    </row>
    <row r="711" spans="1:5" x14ac:dyDescent="0.3">
      <c r="A711"/>
      <c r="B711"/>
      <c r="C711" s="520"/>
      <c r="D711"/>
      <c r="E711"/>
    </row>
    <row r="712" spans="1:5" x14ac:dyDescent="0.3">
      <c r="A712"/>
      <c r="B712"/>
      <c r="C712" s="520"/>
      <c r="D712"/>
      <c r="E712"/>
    </row>
    <row r="713" spans="1:5" x14ac:dyDescent="0.3">
      <c r="A713"/>
      <c r="B713"/>
      <c r="C713" s="520"/>
      <c r="D713"/>
      <c r="E713"/>
    </row>
    <row r="714" spans="1:5" x14ac:dyDescent="0.3">
      <c r="A714"/>
      <c r="B714"/>
      <c r="C714" s="520"/>
      <c r="D714"/>
      <c r="E714"/>
    </row>
    <row r="715" spans="1:5" x14ac:dyDescent="0.3">
      <c r="A715"/>
      <c r="B715"/>
      <c r="C715" s="520"/>
      <c r="D715"/>
      <c r="E715"/>
    </row>
    <row r="716" spans="1:5" x14ac:dyDescent="0.3">
      <c r="A716"/>
      <c r="B716"/>
      <c r="C716" s="520"/>
      <c r="D716"/>
      <c r="E716"/>
    </row>
    <row r="717" spans="1:5" x14ac:dyDescent="0.3">
      <c r="A717"/>
      <c r="B717"/>
      <c r="C717" s="520"/>
      <c r="D717"/>
      <c r="E717"/>
    </row>
    <row r="718" spans="1:5" x14ac:dyDescent="0.3">
      <c r="A718"/>
      <c r="B718"/>
      <c r="C718" s="520"/>
      <c r="D718"/>
      <c r="E718"/>
    </row>
    <row r="719" spans="1:5" x14ac:dyDescent="0.3">
      <c r="A719"/>
      <c r="B719"/>
      <c r="C719" s="520"/>
      <c r="D719"/>
      <c r="E719"/>
    </row>
    <row r="720" spans="1:5" x14ac:dyDescent="0.3">
      <c r="A720"/>
      <c r="B720"/>
      <c r="C720" s="520"/>
      <c r="D720"/>
      <c r="E720"/>
    </row>
    <row r="721" spans="1:5" x14ac:dyDescent="0.3">
      <c r="A721"/>
      <c r="B721"/>
      <c r="C721" s="520"/>
      <c r="D721"/>
      <c r="E721"/>
    </row>
    <row r="722" spans="1:5" x14ac:dyDescent="0.3">
      <c r="A722"/>
      <c r="B722"/>
      <c r="C722" s="520"/>
      <c r="D722"/>
      <c r="E722"/>
    </row>
    <row r="723" spans="1:5" x14ac:dyDescent="0.3">
      <c r="A723"/>
      <c r="B723"/>
      <c r="C723" s="520"/>
      <c r="D723"/>
      <c r="E723"/>
    </row>
    <row r="724" spans="1:5" x14ac:dyDescent="0.3">
      <c r="A724"/>
      <c r="B724"/>
      <c r="C724" s="520"/>
      <c r="D724"/>
      <c r="E724"/>
    </row>
    <row r="725" spans="1:5" x14ac:dyDescent="0.3">
      <c r="A725"/>
      <c r="B725"/>
      <c r="C725" s="520"/>
      <c r="D725"/>
      <c r="E725"/>
    </row>
    <row r="726" spans="1:5" x14ac:dyDescent="0.3">
      <c r="A726"/>
      <c r="B726"/>
      <c r="C726" s="520"/>
      <c r="D726"/>
      <c r="E726"/>
    </row>
    <row r="727" spans="1:5" x14ac:dyDescent="0.3">
      <c r="A727"/>
      <c r="B727"/>
      <c r="C727" s="520"/>
      <c r="D727"/>
      <c r="E727"/>
    </row>
    <row r="728" spans="1:5" x14ac:dyDescent="0.3">
      <c r="A728"/>
      <c r="B728"/>
      <c r="C728" s="520"/>
      <c r="D728"/>
      <c r="E728"/>
    </row>
    <row r="729" spans="1:5" x14ac:dyDescent="0.3">
      <c r="A729"/>
      <c r="B729"/>
      <c r="C729" s="520"/>
      <c r="D729"/>
      <c r="E729"/>
    </row>
    <row r="730" spans="1:5" x14ac:dyDescent="0.3">
      <c r="A730"/>
      <c r="B730"/>
      <c r="C730" s="520"/>
      <c r="D730"/>
      <c r="E730"/>
    </row>
    <row r="731" spans="1:5" x14ac:dyDescent="0.3">
      <c r="A731"/>
      <c r="B731"/>
      <c r="C731" s="520"/>
      <c r="D731"/>
      <c r="E731"/>
    </row>
    <row r="732" spans="1:5" x14ac:dyDescent="0.3">
      <c r="A732"/>
      <c r="B732"/>
      <c r="C732" s="520"/>
      <c r="D732"/>
      <c r="E732"/>
    </row>
    <row r="733" spans="1:5" x14ac:dyDescent="0.3">
      <c r="A733"/>
      <c r="B733"/>
      <c r="C733" s="520"/>
      <c r="D733"/>
      <c r="E733"/>
    </row>
    <row r="734" spans="1:5" x14ac:dyDescent="0.3">
      <c r="A734"/>
      <c r="B734"/>
      <c r="C734" s="520"/>
      <c r="D734"/>
      <c r="E734"/>
    </row>
    <row r="735" spans="1:5" x14ac:dyDescent="0.3">
      <c r="A735"/>
      <c r="B735"/>
      <c r="C735" s="520"/>
      <c r="D735"/>
      <c r="E735"/>
    </row>
    <row r="736" spans="1:5" x14ac:dyDescent="0.3">
      <c r="A736"/>
      <c r="B736"/>
      <c r="C736" s="520"/>
      <c r="D736"/>
      <c r="E736"/>
    </row>
    <row r="737" spans="1:5" x14ac:dyDescent="0.3">
      <c r="A737"/>
      <c r="B737"/>
      <c r="C737" s="520"/>
      <c r="D737"/>
      <c r="E737"/>
    </row>
    <row r="738" spans="1:5" x14ac:dyDescent="0.3">
      <c r="A738"/>
      <c r="B738"/>
      <c r="C738" s="520"/>
      <c r="D738"/>
      <c r="E738"/>
    </row>
    <row r="739" spans="1:5" x14ac:dyDescent="0.3">
      <c r="A739"/>
      <c r="B739"/>
      <c r="C739" s="520"/>
      <c r="D739"/>
      <c r="E739"/>
    </row>
    <row r="740" spans="1:5" x14ac:dyDescent="0.3">
      <c r="A740"/>
      <c r="B740"/>
      <c r="C740" s="520"/>
      <c r="D740"/>
      <c r="E740"/>
    </row>
    <row r="741" spans="1:5" x14ac:dyDescent="0.3">
      <c r="A741"/>
      <c r="B741"/>
      <c r="C741" s="520"/>
      <c r="D741"/>
      <c r="E741"/>
    </row>
    <row r="742" spans="1:5" x14ac:dyDescent="0.3">
      <c r="A742"/>
      <c r="B742"/>
      <c r="C742" s="520"/>
      <c r="D742"/>
      <c r="E742"/>
    </row>
    <row r="743" spans="1:5" x14ac:dyDescent="0.3">
      <c r="A743"/>
      <c r="B743"/>
      <c r="C743" s="520"/>
      <c r="D743"/>
      <c r="E743"/>
    </row>
    <row r="744" spans="1:5" x14ac:dyDescent="0.3">
      <c r="A744"/>
      <c r="B744"/>
      <c r="C744" s="520"/>
      <c r="D744"/>
      <c r="E744"/>
    </row>
    <row r="745" spans="1:5" x14ac:dyDescent="0.3">
      <c r="A745"/>
      <c r="B745"/>
      <c r="C745" s="520"/>
      <c r="D745"/>
      <c r="E745"/>
    </row>
    <row r="746" spans="1:5" x14ac:dyDescent="0.3">
      <c r="A746"/>
      <c r="B746"/>
      <c r="C746" s="520"/>
      <c r="D746"/>
      <c r="E746"/>
    </row>
    <row r="747" spans="1:5" x14ac:dyDescent="0.3">
      <c r="A747"/>
      <c r="B747"/>
      <c r="C747" s="520"/>
      <c r="D747"/>
      <c r="E747"/>
    </row>
    <row r="748" spans="1:5" x14ac:dyDescent="0.3">
      <c r="A748"/>
      <c r="B748"/>
      <c r="C748" s="520"/>
      <c r="D748"/>
      <c r="E748"/>
    </row>
    <row r="749" spans="1:5" x14ac:dyDescent="0.3">
      <c r="A749"/>
      <c r="B749"/>
      <c r="C749" s="520"/>
      <c r="D749"/>
      <c r="E749"/>
    </row>
    <row r="750" spans="1:5" x14ac:dyDescent="0.3">
      <c r="A750"/>
      <c r="B750"/>
      <c r="C750" s="520"/>
      <c r="D750"/>
      <c r="E750"/>
    </row>
    <row r="751" spans="1:5" x14ac:dyDescent="0.3">
      <c r="A751"/>
      <c r="B751"/>
      <c r="C751" s="520"/>
      <c r="D751"/>
      <c r="E751"/>
    </row>
    <row r="752" spans="1:5" x14ac:dyDescent="0.3">
      <c r="A752"/>
      <c r="B752"/>
      <c r="C752" s="520"/>
      <c r="D752"/>
      <c r="E752"/>
    </row>
    <row r="753" spans="1:5" x14ac:dyDescent="0.3">
      <c r="A753"/>
      <c r="B753"/>
      <c r="C753" s="520"/>
      <c r="D753"/>
      <c r="E753"/>
    </row>
    <row r="754" spans="1:5" x14ac:dyDescent="0.3">
      <c r="A754"/>
      <c r="B754"/>
      <c r="C754" s="520"/>
      <c r="D754"/>
      <c r="E754"/>
    </row>
    <row r="755" spans="1:5" x14ac:dyDescent="0.3">
      <c r="A755"/>
      <c r="B755"/>
      <c r="C755" s="520"/>
      <c r="D755"/>
      <c r="E755"/>
    </row>
    <row r="756" spans="1:5" x14ac:dyDescent="0.3">
      <c r="A756"/>
      <c r="B756"/>
      <c r="C756" s="520"/>
      <c r="D756"/>
      <c r="E756"/>
    </row>
    <row r="757" spans="1:5" x14ac:dyDescent="0.3">
      <c r="A757"/>
      <c r="B757"/>
      <c r="C757" s="520"/>
      <c r="D757"/>
      <c r="E757"/>
    </row>
    <row r="758" spans="1:5" x14ac:dyDescent="0.3">
      <c r="A758"/>
      <c r="B758"/>
      <c r="C758" s="520"/>
      <c r="D758"/>
      <c r="E758"/>
    </row>
    <row r="759" spans="1:5" x14ac:dyDescent="0.3">
      <c r="A759"/>
      <c r="B759"/>
      <c r="C759" s="520"/>
      <c r="D759"/>
      <c r="E759"/>
    </row>
    <row r="760" spans="1:5" x14ac:dyDescent="0.3">
      <c r="A760"/>
      <c r="B760"/>
      <c r="C760" s="520"/>
      <c r="D760"/>
      <c r="E760"/>
    </row>
    <row r="761" spans="1:5" x14ac:dyDescent="0.3">
      <c r="A761"/>
      <c r="B761"/>
      <c r="C761" s="520"/>
      <c r="D761"/>
      <c r="E761"/>
    </row>
    <row r="762" spans="1:5" x14ac:dyDescent="0.3">
      <c r="A762"/>
      <c r="B762"/>
      <c r="C762" s="520"/>
      <c r="D762"/>
      <c r="E762"/>
    </row>
    <row r="763" spans="1:5" x14ac:dyDescent="0.3">
      <c r="A763"/>
      <c r="B763"/>
      <c r="C763" s="520"/>
      <c r="D763"/>
      <c r="E763"/>
    </row>
    <row r="764" spans="1:5" x14ac:dyDescent="0.3">
      <c r="A764"/>
      <c r="B764"/>
      <c r="C764" s="520"/>
      <c r="D764"/>
      <c r="E764"/>
    </row>
    <row r="765" spans="1:5" x14ac:dyDescent="0.3">
      <c r="A765"/>
      <c r="B765"/>
      <c r="C765" s="520"/>
      <c r="D765"/>
      <c r="E765"/>
    </row>
    <row r="766" spans="1:5" x14ac:dyDescent="0.3">
      <c r="A766"/>
      <c r="B766"/>
      <c r="C766" s="520"/>
      <c r="D766"/>
      <c r="E766"/>
    </row>
    <row r="767" spans="1:5" x14ac:dyDescent="0.3">
      <c r="A767"/>
      <c r="B767"/>
      <c r="C767" s="520"/>
      <c r="D767"/>
      <c r="E767"/>
    </row>
    <row r="768" spans="1:5" x14ac:dyDescent="0.3">
      <c r="A768"/>
      <c r="B768"/>
      <c r="C768" s="520"/>
      <c r="D768"/>
      <c r="E768"/>
    </row>
    <row r="769" spans="1:5" x14ac:dyDescent="0.3">
      <c r="A769"/>
      <c r="B769"/>
      <c r="C769" s="520"/>
      <c r="D769"/>
      <c r="E769"/>
    </row>
    <row r="770" spans="1:5" x14ac:dyDescent="0.3">
      <c r="A770"/>
      <c r="B770"/>
      <c r="C770" s="520"/>
      <c r="D770"/>
      <c r="E770"/>
    </row>
    <row r="771" spans="1:5" x14ac:dyDescent="0.3">
      <c r="A771"/>
      <c r="B771"/>
      <c r="C771" s="520"/>
      <c r="D771"/>
      <c r="E771"/>
    </row>
    <row r="772" spans="1:5" x14ac:dyDescent="0.3">
      <c r="A772"/>
      <c r="B772"/>
      <c r="C772" s="520"/>
      <c r="D772"/>
      <c r="E772"/>
    </row>
    <row r="773" spans="1:5" x14ac:dyDescent="0.3">
      <c r="A773"/>
      <c r="B773"/>
      <c r="C773" s="520"/>
      <c r="D773"/>
      <c r="E773"/>
    </row>
    <row r="774" spans="1:5" x14ac:dyDescent="0.3">
      <c r="A774"/>
      <c r="B774"/>
      <c r="C774" s="520"/>
      <c r="D774"/>
      <c r="E774"/>
    </row>
    <row r="775" spans="1:5" x14ac:dyDescent="0.3">
      <c r="A775"/>
      <c r="B775"/>
      <c r="C775" s="520"/>
      <c r="D775"/>
      <c r="E775"/>
    </row>
    <row r="776" spans="1:5" x14ac:dyDescent="0.3">
      <c r="A776"/>
      <c r="B776"/>
      <c r="C776" s="520"/>
      <c r="D776"/>
      <c r="E776"/>
    </row>
    <row r="777" spans="1:5" x14ac:dyDescent="0.3">
      <c r="A777"/>
      <c r="B777"/>
      <c r="C777" s="520"/>
      <c r="D777"/>
      <c r="E777"/>
    </row>
    <row r="778" spans="1:5" x14ac:dyDescent="0.3">
      <c r="A778"/>
      <c r="B778"/>
      <c r="C778" s="520"/>
      <c r="D778"/>
      <c r="E778"/>
    </row>
    <row r="779" spans="1:5" x14ac:dyDescent="0.3">
      <c r="A779"/>
      <c r="B779"/>
      <c r="C779" s="520"/>
      <c r="D779"/>
      <c r="E779"/>
    </row>
    <row r="780" spans="1:5" x14ac:dyDescent="0.3">
      <c r="A780"/>
      <c r="B780"/>
      <c r="C780" s="520"/>
      <c r="D780"/>
      <c r="E780"/>
    </row>
    <row r="781" spans="1:5" x14ac:dyDescent="0.3">
      <c r="A781"/>
      <c r="B781"/>
      <c r="C781" s="520"/>
      <c r="D781"/>
      <c r="E781"/>
    </row>
    <row r="782" spans="1:5" x14ac:dyDescent="0.3">
      <c r="A782"/>
      <c r="B782"/>
      <c r="C782" s="520"/>
      <c r="D782"/>
      <c r="E782"/>
    </row>
    <row r="783" spans="1:5" x14ac:dyDescent="0.3">
      <c r="A783"/>
      <c r="B783"/>
      <c r="C783" s="520"/>
      <c r="D783"/>
      <c r="E783"/>
    </row>
    <row r="784" spans="1:5" x14ac:dyDescent="0.3">
      <c r="A784"/>
      <c r="B784"/>
      <c r="C784" s="520"/>
      <c r="D784"/>
      <c r="E784"/>
    </row>
    <row r="785" spans="1:5" x14ac:dyDescent="0.3">
      <c r="A785"/>
      <c r="B785"/>
      <c r="C785" s="520"/>
      <c r="D785"/>
      <c r="E785"/>
    </row>
    <row r="786" spans="1:5" x14ac:dyDescent="0.3">
      <c r="A786"/>
      <c r="B786"/>
      <c r="C786" s="520"/>
      <c r="D786"/>
      <c r="E786"/>
    </row>
    <row r="787" spans="1:5" x14ac:dyDescent="0.3">
      <c r="A787"/>
      <c r="B787"/>
      <c r="C787" s="520"/>
      <c r="D787"/>
      <c r="E787"/>
    </row>
    <row r="788" spans="1:5" x14ac:dyDescent="0.3">
      <c r="A788"/>
      <c r="B788"/>
      <c r="C788" s="520"/>
      <c r="D788"/>
      <c r="E788"/>
    </row>
    <row r="789" spans="1:5" x14ac:dyDescent="0.3">
      <c r="A789"/>
      <c r="B789"/>
      <c r="C789" s="520"/>
      <c r="D789"/>
      <c r="E789"/>
    </row>
    <row r="790" spans="1:5" x14ac:dyDescent="0.3">
      <c r="A790"/>
      <c r="B790"/>
      <c r="C790" s="520"/>
      <c r="D790"/>
      <c r="E790"/>
    </row>
    <row r="791" spans="1:5" x14ac:dyDescent="0.3">
      <c r="A791"/>
      <c r="B791"/>
      <c r="C791" s="520"/>
      <c r="D791"/>
      <c r="E791"/>
    </row>
    <row r="792" spans="1:5" x14ac:dyDescent="0.3">
      <c r="A792"/>
      <c r="B792"/>
      <c r="C792" s="520"/>
      <c r="D792"/>
      <c r="E792"/>
    </row>
    <row r="793" spans="1:5" x14ac:dyDescent="0.3">
      <c r="A793"/>
      <c r="B793"/>
      <c r="C793" s="520"/>
      <c r="D793"/>
      <c r="E793"/>
    </row>
    <row r="794" spans="1:5" x14ac:dyDescent="0.3">
      <c r="A794"/>
      <c r="B794"/>
      <c r="C794" s="520"/>
      <c r="D794"/>
      <c r="E794"/>
    </row>
    <row r="795" spans="1:5" x14ac:dyDescent="0.3">
      <c r="A795"/>
      <c r="B795"/>
      <c r="C795" s="520"/>
      <c r="D795"/>
      <c r="E795"/>
    </row>
    <row r="796" spans="1:5" x14ac:dyDescent="0.3">
      <c r="A796"/>
      <c r="B796"/>
      <c r="C796" s="520"/>
      <c r="D796"/>
      <c r="E796"/>
    </row>
    <row r="797" spans="1:5" x14ac:dyDescent="0.3">
      <c r="A797"/>
      <c r="B797"/>
      <c r="C797" s="520"/>
      <c r="D797"/>
      <c r="E797"/>
    </row>
    <row r="798" spans="1:5" x14ac:dyDescent="0.3">
      <c r="A798"/>
      <c r="B798"/>
      <c r="C798" s="520"/>
      <c r="D798"/>
      <c r="E798"/>
    </row>
    <row r="799" spans="1:5" x14ac:dyDescent="0.3">
      <c r="A799"/>
      <c r="B799"/>
      <c r="C799" s="520"/>
      <c r="D799"/>
      <c r="E799"/>
    </row>
    <row r="800" spans="1:5" x14ac:dyDescent="0.3">
      <c r="A800"/>
      <c r="B800"/>
      <c r="C800" s="520"/>
      <c r="D800"/>
      <c r="E800"/>
    </row>
    <row r="801" spans="1:5" x14ac:dyDescent="0.3">
      <c r="A801"/>
      <c r="B801"/>
      <c r="C801" s="520"/>
      <c r="D801"/>
      <c r="E801"/>
    </row>
    <row r="802" spans="1:5" x14ac:dyDescent="0.3">
      <c r="A802"/>
      <c r="B802"/>
      <c r="C802" s="520"/>
      <c r="D802"/>
      <c r="E802"/>
    </row>
    <row r="803" spans="1:5" x14ac:dyDescent="0.3">
      <c r="A803"/>
      <c r="B803"/>
      <c r="C803" s="520"/>
      <c r="D803"/>
      <c r="E803"/>
    </row>
    <row r="804" spans="1:5" x14ac:dyDescent="0.3">
      <c r="A804"/>
      <c r="B804"/>
      <c r="C804" s="520"/>
      <c r="D804"/>
      <c r="E804"/>
    </row>
    <row r="805" spans="1:5" x14ac:dyDescent="0.3">
      <c r="A805"/>
      <c r="B805"/>
      <c r="C805" s="520"/>
      <c r="D805"/>
      <c r="E805"/>
    </row>
    <row r="806" spans="1:5" x14ac:dyDescent="0.3">
      <c r="A806"/>
      <c r="B806"/>
      <c r="C806" s="520"/>
      <c r="D806"/>
      <c r="E806"/>
    </row>
    <row r="807" spans="1:5" x14ac:dyDescent="0.3">
      <c r="A807"/>
      <c r="B807"/>
      <c r="C807" s="520"/>
      <c r="D807"/>
      <c r="E807"/>
    </row>
    <row r="808" spans="1:5" x14ac:dyDescent="0.3">
      <c r="A808"/>
      <c r="B808"/>
      <c r="C808" s="520"/>
      <c r="D808"/>
      <c r="E808"/>
    </row>
    <row r="809" spans="1:5" x14ac:dyDescent="0.3">
      <c r="A809"/>
      <c r="B809"/>
      <c r="C809" s="520"/>
      <c r="D809"/>
      <c r="E809"/>
    </row>
    <row r="810" spans="1:5" x14ac:dyDescent="0.3">
      <c r="A810"/>
      <c r="B810"/>
      <c r="C810" s="520"/>
      <c r="D810"/>
      <c r="E810"/>
    </row>
    <row r="811" spans="1:5" x14ac:dyDescent="0.3">
      <c r="A811"/>
      <c r="B811"/>
      <c r="C811" s="520"/>
      <c r="D811"/>
      <c r="E811"/>
    </row>
    <row r="812" spans="1:5" x14ac:dyDescent="0.3">
      <c r="A812"/>
      <c r="B812"/>
      <c r="C812" s="520"/>
      <c r="D812"/>
      <c r="E812"/>
    </row>
    <row r="813" spans="1:5" x14ac:dyDescent="0.3">
      <c r="A813"/>
      <c r="B813"/>
      <c r="C813" s="520"/>
      <c r="D813"/>
      <c r="E813"/>
    </row>
    <row r="814" spans="1:5" x14ac:dyDescent="0.3">
      <c r="A814"/>
      <c r="B814"/>
      <c r="C814" s="520"/>
      <c r="D814"/>
      <c r="E814"/>
    </row>
    <row r="815" spans="1:5" x14ac:dyDescent="0.3">
      <c r="A815"/>
      <c r="B815"/>
      <c r="C815" s="520"/>
      <c r="D815"/>
      <c r="E815"/>
    </row>
    <row r="816" spans="1:5" x14ac:dyDescent="0.3">
      <c r="A816"/>
      <c r="B816"/>
      <c r="C816" s="520"/>
      <c r="D816"/>
      <c r="E816"/>
    </row>
    <row r="817" spans="1:5" x14ac:dyDescent="0.3">
      <c r="A817"/>
      <c r="B817"/>
      <c r="C817" s="520"/>
      <c r="D817"/>
      <c r="E817"/>
    </row>
    <row r="818" spans="1:5" x14ac:dyDescent="0.3">
      <c r="A818"/>
      <c r="B818"/>
      <c r="C818" s="520"/>
      <c r="D818"/>
      <c r="E818"/>
    </row>
    <row r="819" spans="1:5" x14ac:dyDescent="0.3">
      <c r="A819"/>
      <c r="B819"/>
      <c r="C819" s="520"/>
      <c r="D819"/>
      <c r="E819"/>
    </row>
    <row r="820" spans="1:5" x14ac:dyDescent="0.3">
      <c r="A820"/>
      <c r="B820"/>
      <c r="C820" s="520"/>
      <c r="D820"/>
      <c r="E820"/>
    </row>
    <row r="821" spans="1:5" x14ac:dyDescent="0.3">
      <c r="A821"/>
      <c r="B821"/>
      <c r="C821" s="520"/>
      <c r="D821"/>
      <c r="E821"/>
    </row>
    <row r="822" spans="1:5" x14ac:dyDescent="0.3">
      <c r="A822"/>
      <c r="B822"/>
      <c r="C822" s="520"/>
      <c r="D822"/>
      <c r="E822"/>
    </row>
    <row r="823" spans="1:5" x14ac:dyDescent="0.3">
      <c r="A823"/>
      <c r="B823"/>
      <c r="C823" s="520"/>
      <c r="D823"/>
      <c r="E823"/>
    </row>
    <row r="824" spans="1:5" x14ac:dyDescent="0.3">
      <c r="A824"/>
      <c r="B824"/>
      <c r="C824" s="520"/>
      <c r="D824"/>
      <c r="E824"/>
    </row>
    <row r="825" spans="1:5" x14ac:dyDescent="0.3">
      <c r="A825"/>
      <c r="B825"/>
      <c r="C825" s="520"/>
      <c r="D825"/>
      <c r="E825"/>
    </row>
    <row r="826" spans="1:5" x14ac:dyDescent="0.3">
      <c r="A826"/>
      <c r="B826"/>
      <c r="C826" s="520"/>
      <c r="D826"/>
      <c r="E826"/>
    </row>
    <row r="827" spans="1:5" x14ac:dyDescent="0.3">
      <c r="A827"/>
      <c r="B827"/>
      <c r="C827" s="520"/>
      <c r="D827"/>
      <c r="E827"/>
    </row>
    <row r="828" spans="1:5" x14ac:dyDescent="0.3">
      <c r="A828"/>
      <c r="B828"/>
      <c r="C828" s="520"/>
      <c r="D828"/>
      <c r="E828"/>
    </row>
    <row r="829" spans="1:5" x14ac:dyDescent="0.3">
      <c r="A829"/>
      <c r="B829"/>
      <c r="C829" s="520"/>
      <c r="D829"/>
      <c r="E829"/>
    </row>
    <row r="830" spans="1:5" x14ac:dyDescent="0.3">
      <c r="A830"/>
      <c r="B830"/>
      <c r="C830" s="520"/>
      <c r="D830"/>
      <c r="E830"/>
    </row>
    <row r="831" spans="1:5" x14ac:dyDescent="0.3">
      <c r="A831"/>
      <c r="B831"/>
      <c r="C831" s="520"/>
      <c r="D831"/>
      <c r="E831"/>
    </row>
    <row r="832" spans="1:5" x14ac:dyDescent="0.3">
      <c r="A832"/>
      <c r="B832"/>
      <c r="C832" s="520"/>
      <c r="D832"/>
      <c r="E832"/>
    </row>
    <row r="833" spans="1:5" x14ac:dyDescent="0.3">
      <c r="A833"/>
      <c r="B833"/>
      <c r="C833" s="520"/>
      <c r="D833"/>
      <c r="E833"/>
    </row>
    <row r="834" spans="1:5" x14ac:dyDescent="0.3">
      <c r="A834"/>
      <c r="B834"/>
      <c r="C834" s="520"/>
      <c r="D834"/>
      <c r="E834"/>
    </row>
    <row r="835" spans="1:5" x14ac:dyDescent="0.3">
      <c r="A835"/>
      <c r="B835"/>
      <c r="C835" s="520"/>
      <c r="D835"/>
      <c r="E835"/>
    </row>
    <row r="836" spans="1:5" x14ac:dyDescent="0.3">
      <c r="A836"/>
      <c r="B836"/>
      <c r="C836" s="520"/>
      <c r="D836"/>
      <c r="E836"/>
    </row>
    <row r="837" spans="1:5" x14ac:dyDescent="0.3">
      <c r="A837"/>
      <c r="B837"/>
      <c r="C837" s="520"/>
      <c r="D837"/>
      <c r="E837"/>
    </row>
    <row r="838" spans="1:5" x14ac:dyDescent="0.3">
      <c r="A838"/>
      <c r="B838"/>
      <c r="C838" s="520"/>
      <c r="D838"/>
      <c r="E838"/>
    </row>
    <row r="839" spans="1:5" x14ac:dyDescent="0.3">
      <c r="A839"/>
      <c r="B839"/>
      <c r="C839" s="520"/>
      <c r="D839"/>
      <c r="E839"/>
    </row>
    <row r="840" spans="1:5" x14ac:dyDescent="0.3">
      <c r="A840"/>
      <c r="B840"/>
      <c r="C840" s="520"/>
      <c r="D840"/>
      <c r="E840"/>
    </row>
    <row r="841" spans="1:5" x14ac:dyDescent="0.3">
      <c r="A841"/>
      <c r="B841"/>
      <c r="C841" s="520"/>
      <c r="D841"/>
      <c r="E841"/>
    </row>
    <row r="842" spans="1:5" x14ac:dyDescent="0.3">
      <c r="A842"/>
      <c r="B842"/>
      <c r="C842" s="520"/>
      <c r="D842"/>
      <c r="E842"/>
    </row>
    <row r="843" spans="1:5" x14ac:dyDescent="0.3">
      <c r="A843"/>
      <c r="B843"/>
      <c r="C843" s="520"/>
      <c r="D843"/>
      <c r="E843"/>
    </row>
    <row r="844" spans="1:5" x14ac:dyDescent="0.3">
      <c r="A844"/>
      <c r="B844"/>
      <c r="C844" s="520"/>
      <c r="D844"/>
      <c r="E844"/>
    </row>
    <row r="845" spans="1:5" x14ac:dyDescent="0.3">
      <c r="A845"/>
      <c r="B845"/>
      <c r="C845" s="520"/>
      <c r="D845"/>
      <c r="E845"/>
    </row>
    <row r="846" spans="1:5" x14ac:dyDescent="0.3">
      <c r="A846"/>
      <c r="B846"/>
      <c r="C846" s="520"/>
      <c r="D846"/>
      <c r="E846"/>
    </row>
    <row r="847" spans="1:5" x14ac:dyDescent="0.3">
      <c r="A847"/>
      <c r="B847"/>
      <c r="C847" s="520"/>
      <c r="D847"/>
      <c r="E847"/>
    </row>
    <row r="848" spans="1:5" x14ac:dyDescent="0.3">
      <c r="A848"/>
      <c r="B848"/>
      <c r="C848" s="520"/>
      <c r="D848"/>
      <c r="E848"/>
    </row>
    <row r="849" spans="1:5" x14ac:dyDescent="0.3">
      <c r="A849"/>
      <c r="B849"/>
      <c r="C849" s="520"/>
      <c r="D849"/>
      <c r="E849"/>
    </row>
    <row r="850" spans="1:5" x14ac:dyDescent="0.3">
      <c r="A850"/>
      <c r="B850"/>
      <c r="C850" s="520"/>
      <c r="D850"/>
      <c r="E850"/>
    </row>
    <row r="851" spans="1:5" x14ac:dyDescent="0.3">
      <c r="A851"/>
      <c r="B851"/>
      <c r="C851" s="520"/>
      <c r="D851"/>
      <c r="E851"/>
    </row>
    <row r="852" spans="1:5" x14ac:dyDescent="0.3">
      <c r="A852"/>
      <c r="B852"/>
      <c r="C852" s="520"/>
      <c r="D852"/>
      <c r="E852"/>
    </row>
    <row r="853" spans="1:5" x14ac:dyDescent="0.3">
      <c r="A853"/>
      <c r="B853"/>
      <c r="C853" s="520"/>
      <c r="D853"/>
      <c r="E853"/>
    </row>
    <row r="854" spans="1:5" x14ac:dyDescent="0.3">
      <c r="A854"/>
      <c r="B854"/>
      <c r="C854" s="520"/>
      <c r="D854"/>
      <c r="E854"/>
    </row>
    <row r="855" spans="1:5" x14ac:dyDescent="0.3">
      <c r="A855"/>
      <c r="B855"/>
      <c r="C855" s="520"/>
      <c r="D855"/>
      <c r="E855"/>
    </row>
    <row r="856" spans="1:5" x14ac:dyDescent="0.3">
      <c r="A856"/>
      <c r="B856"/>
      <c r="C856" s="520"/>
      <c r="D856"/>
      <c r="E856"/>
    </row>
    <row r="857" spans="1:5" x14ac:dyDescent="0.3">
      <c r="A857"/>
      <c r="B857"/>
      <c r="C857" s="520"/>
      <c r="D857"/>
      <c r="E857"/>
    </row>
    <row r="858" spans="1:5" x14ac:dyDescent="0.3">
      <c r="A858"/>
      <c r="B858"/>
      <c r="C858" s="520"/>
      <c r="D858"/>
      <c r="E858"/>
    </row>
    <row r="859" spans="1:5" x14ac:dyDescent="0.3">
      <c r="A859"/>
      <c r="B859"/>
      <c r="C859" s="520"/>
      <c r="D859"/>
      <c r="E859"/>
    </row>
    <row r="860" spans="1:5" x14ac:dyDescent="0.3">
      <c r="A860"/>
      <c r="B860"/>
      <c r="C860" s="520"/>
      <c r="D860"/>
      <c r="E860"/>
    </row>
    <row r="861" spans="1:5" x14ac:dyDescent="0.3">
      <c r="A861"/>
      <c r="B861"/>
      <c r="C861" s="520"/>
      <c r="D861"/>
      <c r="E861"/>
    </row>
    <row r="862" spans="1:5" x14ac:dyDescent="0.3">
      <c r="A862"/>
      <c r="B862"/>
      <c r="C862" s="520"/>
      <c r="D862"/>
      <c r="E862"/>
    </row>
    <row r="863" spans="1:5" x14ac:dyDescent="0.3">
      <c r="A863"/>
      <c r="B863"/>
      <c r="C863" s="520"/>
      <c r="D863"/>
      <c r="E863"/>
    </row>
    <row r="864" spans="1:5" x14ac:dyDescent="0.3">
      <c r="A864"/>
      <c r="B864"/>
      <c r="C864" s="520"/>
      <c r="D864"/>
      <c r="E864"/>
    </row>
    <row r="865" spans="1:5" x14ac:dyDescent="0.3">
      <c r="A865"/>
      <c r="B865"/>
      <c r="C865" s="520"/>
      <c r="D865"/>
      <c r="E865"/>
    </row>
    <row r="866" spans="1:5" x14ac:dyDescent="0.3">
      <c r="A866"/>
      <c r="B866"/>
      <c r="C866" s="520"/>
      <c r="D866"/>
      <c r="E866"/>
    </row>
    <row r="867" spans="1:5" x14ac:dyDescent="0.3">
      <c r="A867"/>
      <c r="B867"/>
      <c r="C867" s="520"/>
      <c r="D867"/>
      <c r="E867"/>
    </row>
    <row r="868" spans="1:5" x14ac:dyDescent="0.3">
      <c r="A868"/>
      <c r="B868"/>
      <c r="C868" s="520"/>
      <c r="D868"/>
      <c r="E868"/>
    </row>
    <row r="869" spans="1:5" x14ac:dyDescent="0.3">
      <c r="A869"/>
      <c r="B869"/>
      <c r="C869" s="520"/>
      <c r="D869"/>
      <c r="E869"/>
    </row>
    <row r="870" spans="1:5" x14ac:dyDescent="0.3">
      <c r="A870"/>
      <c r="B870"/>
      <c r="C870" s="520"/>
      <c r="D870"/>
      <c r="E870"/>
    </row>
    <row r="871" spans="1:5" x14ac:dyDescent="0.3">
      <c r="A871"/>
      <c r="B871"/>
      <c r="C871" s="520"/>
      <c r="D871"/>
      <c r="E871"/>
    </row>
    <row r="872" spans="1:5" x14ac:dyDescent="0.3">
      <c r="A872"/>
      <c r="B872"/>
      <c r="C872" s="520"/>
      <c r="D872"/>
      <c r="E872"/>
    </row>
    <row r="873" spans="1:5" x14ac:dyDescent="0.3">
      <c r="A873"/>
      <c r="B873"/>
      <c r="C873" s="520"/>
      <c r="D873"/>
      <c r="E873"/>
    </row>
    <row r="874" spans="1:5" x14ac:dyDescent="0.3">
      <c r="A874"/>
      <c r="B874"/>
      <c r="C874" s="520"/>
      <c r="D874"/>
      <c r="E874"/>
    </row>
    <row r="875" spans="1:5" x14ac:dyDescent="0.3">
      <c r="A875"/>
      <c r="B875"/>
      <c r="C875" s="520"/>
      <c r="D875"/>
      <c r="E875"/>
    </row>
    <row r="876" spans="1:5" x14ac:dyDescent="0.3">
      <c r="A876"/>
      <c r="B876"/>
      <c r="C876" s="520"/>
      <c r="D876"/>
      <c r="E876"/>
    </row>
    <row r="877" spans="1:5" x14ac:dyDescent="0.3">
      <c r="A877"/>
      <c r="B877"/>
      <c r="C877" s="520"/>
      <c r="D877"/>
      <c r="E877"/>
    </row>
    <row r="878" spans="1:5" x14ac:dyDescent="0.3">
      <c r="A878"/>
      <c r="B878"/>
      <c r="C878" s="520"/>
      <c r="D878"/>
      <c r="E878"/>
    </row>
    <row r="879" spans="1:5" x14ac:dyDescent="0.3">
      <c r="A879"/>
      <c r="B879"/>
      <c r="C879" s="520"/>
      <c r="D879"/>
      <c r="E879"/>
    </row>
    <row r="880" spans="1:5" x14ac:dyDescent="0.3">
      <c r="A880"/>
      <c r="B880"/>
      <c r="C880" s="520"/>
      <c r="D880"/>
      <c r="E880"/>
    </row>
    <row r="881" spans="1:5" x14ac:dyDescent="0.3">
      <c r="A881"/>
      <c r="B881"/>
      <c r="C881" s="520"/>
      <c r="D881"/>
      <c r="E881"/>
    </row>
    <row r="882" spans="1:5" x14ac:dyDescent="0.3">
      <c r="A882"/>
      <c r="B882"/>
      <c r="C882" s="520"/>
      <c r="D882"/>
      <c r="E882"/>
    </row>
    <row r="883" spans="1:5" x14ac:dyDescent="0.3">
      <c r="A883"/>
      <c r="B883"/>
      <c r="C883" s="520"/>
      <c r="D883"/>
      <c r="E883"/>
    </row>
    <row r="884" spans="1:5" x14ac:dyDescent="0.3">
      <c r="A884"/>
      <c r="B884"/>
      <c r="C884" s="520"/>
      <c r="D884"/>
      <c r="E884"/>
    </row>
    <row r="885" spans="1:5" x14ac:dyDescent="0.3">
      <c r="A885"/>
      <c r="B885"/>
      <c r="C885" s="520"/>
      <c r="D885"/>
      <c r="E885"/>
    </row>
    <row r="886" spans="1:5" x14ac:dyDescent="0.3">
      <c r="A886"/>
      <c r="B886"/>
      <c r="C886" s="520"/>
      <c r="D886"/>
      <c r="E886"/>
    </row>
    <row r="887" spans="1:5" x14ac:dyDescent="0.3">
      <c r="A887"/>
      <c r="B887"/>
      <c r="C887" s="520"/>
      <c r="D887"/>
      <c r="E887"/>
    </row>
    <row r="888" spans="1:5" x14ac:dyDescent="0.3">
      <c r="A888"/>
      <c r="B888"/>
      <c r="C888" s="520"/>
      <c r="D888"/>
      <c r="E888"/>
    </row>
    <row r="889" spans="1:5" x14ac:dyDescent="0.3">
      <c r="A889"/>
      <c r="B889"/>
      <c r="C889" s="520"/>
      <c r="D889"/>
      <c r="E889"/>
    </row>
    <row r="890" spans="1:5" x14ac:dyDescent="0.3">
      <c r="A890"/>
      <c r="B890"/>
      <c r="C890" s="520"/>
      <c r="D890"/>
      <c r="E890"/>
    </row>
    <row r="891" spans="1:5" x14ac:dyDescent="0.3">
      <c r="A891"/>
      <c r="B891"/>
      <c r="C891" s="520"/>
      <c r="D891"/>
      <c r="E891"/>
    </row>
    <row r="892" spans="1:5" x14ac:dyDescent="0.3">
      <c r="A892"/>
      <c r="B892"/>
      <c r="C892" s="520"/>
      <c r="D892"/>
      <c r="E892"/>
    </row>
    <row r="893" spans="1:5" x14ac:dyDescent="0.3">
      <c r="A893"/>
      <c r="B893"/>
      <c r="C893" s="520"/>
      <c r="D893"/>
      <c r="E893"/>
    </row>
    <row r="894" spans="1:5" x14ac:dyDescent="0.3">
      <c r="A894"/>
      <c r="B894"/>
      <c r="C894" s="520"/>
      <c r="D894"/>
      <c r="E894"/>
    </row>
    <row r="895" spans="1:5" x14ac:dyDescent="0.3">
      <c r="A895"/>
      <c r="B895"/>
      <c r="C895" s="520"/>
      <c r="D895"/>
      <c r="E895"/>
    </row>
    <row r="896" spans="1:5" x14ac:dyDescent="0.3">
      <c r="A896"/>
      <c r="B896"/>
      <c r="C896" s="520"/>
      <c r="D896"/>
      <c r="E896"/>
    </row>
    <row r="897" spans="1:5" x14ac:dyDescent="0.3">
      <c r="A897"/>
      <c r="B897"/>
      <c r="C897" s="520"/>
      <c r="D897"/>
      <c r="E897"/>
    </row>
    <row r="898" spans="1:5" x14ac:dyDescent="0.3">
      <c r="A898"/>
      <c r="B898"/>
      <c r="C898" s="520"/>
      <c r="D898"/>
      <c r="E898"/>
    </row>
    <row r="899" spans="1:5" x14ac:dyDescent="0.3">
      <c r="A899"/>
      <c r="B899"/>
      <c r="C899" s="520"/>
      <c r="D899"/>
      <c r="E899"/>
    </row>
    <row r="900" spans="1:5" x14ac:dyDescent="0.3">
      <c r="A900"/>
      <c r="B900"/>
      <c r="C900" s="520"/>
      <c r="D900"/>
      <c r="E900"/>
    </row>
    <row r="901" spans="1:5" x14ac:dyDescent="0.3">
      <c r="A901"/>
      <c r="B901"/>
      <c r="C901" s="520"/>
      <c r="D901"/>
      <c r="E901"/>
    </row>
    <row r="902" spans="1:5" x14ac:dyDescent="0.3">
      <c r="A902"/>
      <c r="B902"/>
      <c r="C902" s="520"/>
      <c r="D902"/>
      <c r="E902"/>
    </row>
    <row r="903" spans="1:5" x14ac:dyDescent="0.3">
      <c r="A903"/>
      <c r="B903"/>
      <c r="C903" s="520"/>
      <c r="D903"/>
      <c r="E903"/>
    </row>
    <row r="904" spans="1:5" x14ac:dyDescent="0.3">
      <c r="A904"/>
      <c r="B904"/>
      <c r="C904" s="520"/>
      <c r="D904"/>
      <c r="E904"/>
    </row>
    <row r="905" spans="1:5" x14ac:dyDescent="0.3">
      <c r="A905"/>
      <c r="B905"/>
      <c r="C905" s="520"/>
      <c r="D905"/>
      <c r="E905"/>
    </row>
    <row r="906" spans="1:5" x14ac:dyDescent="0.3">
      <c r="A906"/>
      <c r="B906"/>
      <c r="C906" s="520"/>
      <c r="D906"/>
      <c r="E906"/>
    </row>
    <row r="907" spans="1:5" x14ac:dyDescent="0.3">
      <c r="A907"/>
      <c r="B907"/>
      <c r="C907" s="520"/>
      <c r="D907"/>
      <c r="E907"/>
    </row>
    <row r="908" spans="1:5" x14ac:dyDescent="0.3">
      <c r="A908"/>
      <c r="B908"/>
      <c r="C908" s="520"/>
      <c r="D908"/>
      <c r="E908"/>
    </row>
    <row r="909" spans="1:5" x14ac:dyDescent="0.3">
      <c r="A909"/>
      <c r="B909"/>
      <c r="C909" s="520"/>
      <c r="D909"/>
      <c r="E909"/>
    </row>
    <row r="910" spans="1:5" x14ac:dyDescent="0.3">
      <c r="A910"/>
      <c r="B910"/>
      <c r="C910" s="520"/>
      <c r="D910"/>
      <c r="E910"/>
    </row>
    <row r="911" spans="1:5" x14ac:dyDescent="0.3">
      <c r="A911"/>
      <c r="B911"/>
      <c r="C911" s="520"/>
      <c r="D911"/>
      <c r="E911"/>
    </row>
    <row r="912" spans="1:5" x14ac:dyDescent="0.3">
      <c r="A912"/>
      <c r="B912"/>
      <c r="C912" s="520"/>
      <c r="D912"/>
      <c r="E912"/>
    </row>
    <row r="913" spans="1:5" x14ac:dyDescent="0.3">
      <c r="A913"/>
      <c r="B913"/>
      <c r="C913" s="520"/>
      <c r="D913"/>
      <c r="E913"/>
    </row>
    <row r="914" spans="1:5" x14ac:dyDescent="0.3">
      <c r="A914"/>
      <c r="B914"/>
      <c r="C914" s="520"/>
      <c r="D914"/>
      <c r="E914"/>
    </row>
    <row r="915" spans="1:5" x14ac:dyDescent="0.3">
      <c r="A915"/>
      <c r="B915"/>
      <c r="C915" s="520"/>
      <c r="D915"/>
      <c r="E915"/>
    </row>
    <row r="916" spans="1:5" x14ac:dyDescent="0.3">
      <c r="A916"/>
      <c r="B916"/>
      <c r="C916" s="520"/>
      <c r="D916"/>
      <c r="E916"/>
    </row>
    <row r="917" spans="1:5" x14ac:dyDescent="0.3">
      <c r="A917"/>
      <c r="B917"/>
      <c r="C917" s="520"/>
      <c r="D917"/>
      <c r="E917"/>
    </row>
    <row r="918" spans="1:5" x14ac:dyDescent="0.3">
      <c r="A918"/>
      <c r="B918"/>
      <c r="C918" s="520"/>
      <c r="D918"/>
      <c r="E918"/>
    </row>
    <row r="919" spans="1:5" x14ac:dyDescent="0.3">
      <c r="A919"/>
      <c r="B919"/>
      <c r="C919" s="520"/>
      <c r="D919"/>
      <c r="E919"/>
    </row>
    <row r="920" spans="1:5" x14ac:dyDescent="0.3">
      <c r="A920"/>
      <c r="B920"/>
      <c r="C920" s="520"/>
      <c r="D920"/>
      <c r="E920"/>
    </row>
    <row r="921" spans="1:5" x14ac:dyDescent="0.3">
      <c r="A921"/>
      <c r="B921"/>
      <c r="C921" s="520"/>
      <c r="D921"/>
      <c r="E921"/>
    </row>
    <row r="922" spans="1:5" x14ac:dyDescent="0.3">
      <c r="A922"/>
      <c r="B922"/>
      <c r="C922" s="520"/>
      <c r="D922"/>
      <c r="E922"/>
    </row>
    <row r="923" spans="1:5" x14ac:dyDescent="0.3">
      <c r="A923"/>
      <c r="B923"/>
      <c r="C923" s="520"/>
      <c r="D923"/>
      <c r="E923"/>
    </row>
    <row r="924" spans="1:5" x14ac:dyDescent="0.3">
      <c r="A924"/>
      <c r="B924"/>
      <c r="C924" s="520"/>
      <c r="D924"/>
      <c r="E924"/>
    </row>
    <row r="925" spans="1:5" x14ac:dyDescent="0.3">
      <c r="A925"/>
      <c r="B925"/>
      <c r="C925" s="520"/>
      <c r="D925"/>
      <c r="E925"/>
    </row>
    <row r="926" spans="1:5" x14ac:dyDescent="0.3">
      <c r="A926"/>
      <c r="B926"/>
      <c r="C926" s="520"/>
      <c r="D926"/>
      <c r="E926"/>
    </row>
    <row r="927" spans="1:5" x14ac:dyDescent="0.3">
      <c r="A927"/>
      <c r="B927"/>
      <c r="C927" s="520"/>
      <c r="D927"/>
      <c r="E927"/>
    </row>
    <row r="928" spans="1:5" x14ac:dyDescent="0.3">
      <c r="A928"/>
      <c r="B928"/>
      <c r="C928" s="520"/>
      <c r="D928"/>
      <c r="E928"/>
    </row>
    <row r="929" spans="1:5" x14ac:dyDescent="0.3">
      <c r="A929"/>
      <c r="B929"/>
      <c r="C929" s="520"/>
      <c r="D929"/>
      <c r="E929"/>
    </row>
    <row r="930" spans="1:5" x14ac:dyDescent="0.3">
      <c r="A930"/>
      <c r="B930"/>
      <c r="C930" s="520"/>
      <c r="D930"/>
      <c r="E930"/>
    </row>
    <row r="931" spans="1:5" x14ac:dyDescent="0.3">
      <c r="A931"/>
      <c r="B931"/>
      <c r="C931" s="520"/>
      <c r="D931"/>
      <c r="E931"/>
    </row>
    <row r="932" spans="1:5" x14ac:dyDescent="0.3">
      <c r="A932"/>
      <c r="B932"/>
      <c r="C932" s="520"/>
      <c r="D932"/>
      <c r="E932"/>
    </row>
    <row r="933" spans="1:5" x14ac:dyDescent="0.3">
      <c r="A933"/>
      <c r="B933"/>
      <c r="C933" s="520"/>
      <c r="D933"/>
      <c r="E933"/>
    </row>
    <row r="934" spans="1:5" x14ac:dyDescent="0.3">
      <c r="A934"/>
      <c r="B934"/>
      <c r="C934" s="520"/>
      <c r="D934"/>
      <c r="E934"/>
    </row>
    <row r="935" spans="1:5" x14ac:dyDescent="0.3">
      <c r="A935"/>
      <c r="B935"/>
      <c r="C935" s="520"/>
      <c r="D935"/>
      <c r="E935"/>
    </row>
    <row r="936" spans="1:5" x14ac:dyDescent="0.3">
      <c r="A936"/>
      <c r="B936"/>
      <c r="C936" s="520"/>
      <c r="D936"/>
      <c r="E936"/>
    </row>
    <row r="937" spans="1:5" x14ac:dyDescent="0.3">
      <c r="A937"/>
      <c r="B937"/>
      <c r="C937" s="520"/>
      <c r="D937"/>
      <c r="E937"/>
    </row>
    <row r="938" spans="1:5" x14ac:dyDescent="0.3">
      <c r="A938"/>
      <c r="B938"/>
      <c r="C938" s="520"/>
      <c r="D938"/>
      <c r="E938"/>
    </row>
    <row r="939" spans="1:5" x14ac:dyDescent="0.3">
      <c r="A939"/>
      <c r="B939"/>
      <c r="C939" s="520"/>
      <c r="D939"/>
      <c r="E939"/>
    </row>
    <row r="940" spans="1:5" x14ac:dyDescent="0.3">
      <c r="A940"/>
      <c r="B940"/>
      <c r="C940" s="520"/>
      <c r="D940"/>
      <c r="E940"/>
    </row>
    <row r="941" spans="1:5" x14ac:dyDescent="0.3">
      <c r="A941"/>
      <c r="B941"/>
      <c r="C941" s="520"/>
      <c r="D941"/>
      <c r="E941"/>
    </row>
    <row r="942" spans="1:5" x14ac:dyDescent="0.3">
      <c r="A942"/>
      <c r="B942"/>
      <c r="C942" s="520"/>
      <c r="D942"/>
      <c r="E942"/>
    </row>
    <row r="943" spans="1:5" x14ac:dyDescent="0.3">
      <c r="A943"/>
      <c r="B943"/>
      <c r="C943" s="520"/>
      <c r="D943"/>
      <c r="E943"/>
    </row>
    <row r="944" spans="1:5" x14ac:dyDescent="0.3">
      <c r="A944"/>
      <c r="B944"/>
      <c r="C944" s="520"/>
      <c r="D944"/>
      <c r="E944"/>
    </row>
    <row r="945" spans="1:5" x14ac:dyDescent="0.3">
      <c r="A945"/>
      <c r="B945"/>
      <c r="C945" s="520"/>
      <c r="D945"/>
      <c r="E945"/>
    </row>
    <row r="946" spans="1:5" x14ac:dyDescent="0.3">
      <c r="A946"/>
      <c r="B946"/>
      <c r="C946" s="520"/>
      <c r="D946"/>
      <c r="E946"/>
    </row>
    <row r="947" spans="1:5" x14ac:dyDescent="0.3">
      <c r="A947"/>
      <c r="B947"/>
      <c r="C947" s="520"/>
      <c r="D947"/>
      <c r="E947"/>
    </row>
    <row r="948" spans="1:5" x14ac:dyDescent="0.3">
      <c r="A948"/>
      <c r="B948"/>
      <c r="C948" s="520"/>
      <c r="D948"/>
      <c r="E948"/>
    </row>
    <row r="949" spans="1:5" x14ac:dyDescent="0.3">
      <c r="A949"/>
      <c r="B949"/>
      <c r="C949" s="520"/>
      <c r="D949"/>
      <c r="E949"/>
    </row>
    <row r="950" spans="1:5" x14ac:dyDescent="0.3">
      <c r="A950"/>
      <c r="B950"/>
      <c r="C950" s="520"/>
      <c r="D950"/>
      <c r="E950"/>
    </row>
    <row r="951" spans="1:5" x14ac:dyDescent="0.3">
      <c r="A951"/>
      <c r="B951"/>
      <c r="C951" s="520"/>
      <c r="D951"/>
      <c r="E951"/>
    </row>
    <row r="952" spans="1:5" x14ac:dyDescent="0.3">
      <c r="A952"/>
      <c r="B952"/>
      <c r="C952" s="520"/>
      <c r="D952"/>
      <c r="E952"/>
    </row>
    <row r="953" spans="1:5" x14ac:dyDescent="0.3">
      <c r="A953"/>
      <c r="B953"/>
      <c r="C953" s="520"/>
      <c r="D953"/>
      <c r="E953"/>
    </row>
    <row r="954" spans="1:5" x14ac:dyDescent="0.3">
      <c r="A954"/>
      <c r="B954"/>
      <c r="C954" s="520"/>
      <c r="D954"/>
      <c r="E954"/>
    </row>
    <row r="955" spans="1:5" x14ac:dyDescent="0.3">
      <c r="A955"/>
      <c r="B955"/>
      <c r="C955" s="520"/>
      <c r="D955"/>
      <c r="E955"/>
    </row>
    <row r="956" spans="1:5" x14ac:dyDescent="0.3">
      <c r="A956"/>
      <c r="B956"/>
      <c r="C956" s="520"/>
      <c r="D956"/>
      <c r="E956"/>
    </row>
    <row r="957" spans="1:5" x14ac:dyDescent="0.3">
      <c r="A957"/>
      <c r="B957"/>
      <c r="C957" s="520"/>
      <c r="D957"/>
      <c r="E957"/>
    </row>
    <row r="958" spans="1:5" x14ac:dyDescent="0.3">
      <c r="A958"/>
      <c r="B958"/>
      <c r="C958" s="520"/>
      <c r="D958"/>
      <c r="E958"/>
    </row>
    <row r="959" spans="1:5" x14ac:dyDescent="0.3">
      <c r="A959"/>
      <c r="B959"/>
      <c r="C959" s="520"/>
      <c r="D959"/>
      <c r="E959"/>
    </row>
    <row r="960" spans="1:5" x14ac:dyDescent="0.3">
      <c r="A960"/>
      <c r="B960"/>
      <c r="C960" s="520"/>
      <c r="D960"/>
      <c r="E960"/>
    </row>
    <row r="961" spans="1:5" x14ac:dyDescent="0.3">
      <c r="A961"/>
      <c r="B961"/>
      <c r="C961" s="520"/>
      <c r="D961"/>
      <c r="E961"/>
    </row>
    <row r="962" spans="1:5" x14ac:dyDescent="0.3">
      <c r="A962"/>
      <c r="B962"/>
      <c r="C962" s="520"/>
      <c r="D962"/>
      <c r="E962"/>
    </row>
    <row r="963" spans="1:5" x14ac:dyDescent="0.3">
      <c r="A963"/>
      <c r="B963"/>
      <c r="C963" s="520"/>
      <c r="D963"/>
      <c r="E963"/>
    </row>
    <row r="964" spans="1:5" x14ac:dyDescent="0.3">
      <c r="A964"/>
      <c r="B964"/>
      <c r="C964" s="520"/>
      <c r="D964"/>
      <c r="E964"/>
    </row>
    <row r="965" spans="1:5" x14ac:dyDescent="0.3">
      <c r="A965"/>
      <c r="B965"/>
      <c r="C965" s="520"/>
      <c r="D965"/>
      <c r="E965"/>
    </row>
    <row r="966" spans="1:5" x14ac:dyDescent="0.3">
      <c r="A966"/>
      <c r="B966"/>
      <c r="C966" s="520"/>
      <c r="D966"/>
      <c r="E966"/>
    </row>
    <row r="967" spans="1:5" x14ac:dyDescent="0.3">
      <c r="A967"/>
      <c r="B967"/>
      <c r="C967" s="520"/>
      <c r="D967"/>
      <c r="E967"/>
    </row>
    <row r="968" spans="1:5" x14ac:dyDescent="0.3">
      <c r="A968"/>
      <c r="B968"/>
      <c r="C968" s="520"/>
      <c r="D968"/>
      <c r="E968"/>
    </row>
    <row r="969" spans="1:5" x14ac:dyDescent="0.3">
      <c r="A969"/>
      <c r="B969"/>
      <c r="C969" s="520"/>
      <c r="D969"/>
      <c r="E969"/>
    </row>
    <row r="970" spans="1:5" x14ac:dyDescent="0.3">
      <c r="A970"/>
      <c r="B970"/>
      <c r="C970" s="520"/>
      <c r="D970"/>
      <c r="E970"/>
    </row>
    <row r="971" spans="1:5" x14ac:dyDescent="0.3">
      <c r="A971"/>
      <c r="B971"/>
      <c r="C971" s="520"/>
      <c r="D971"/>
      <c r="E971"/>
    </row>
    <row r="972" spans="1:5" x14ac:dyDescent="0.3">
      <c r="A972"/>
      <c r="B972"/>
      <c r="C972" s="520"/>
      <c r="D972"/>
      <c r="E972"/>
    </row>
    <row r="973" spans="1:5" x14ac:dyDescent="0.3">
      <c r="A973"/>
      <c r="B973"/>
      <c r="C973" s="520"/>
      <c r="D973"/>
      <c r="E973"/>
    </row>
    <row r="974" spans="1:5" x14ac:dyDescent="0.3">
      <c r="A974"/>
      <c r="B974"/>
      <c r="C974" s="520"/>
      <c r="D974"/>
      <c r="E974"/>
    </row>
    <row r="975" spans="1:5" x14ac:dyDescent="0.3">
      <c r="A975"/>
      <c r="B975"/>
      <c r="C975" s="520"/>
      <c r="D975"/>
      <c r="E975"/>
    </row>
    <row r="976" spans="1:5" x14ac:dyDescent="0.3">
      <c r="A976"/>
      <c r="B976"/>
      <c r="C976" s="520"/>
      <c r="D976"/>
      <c r="E976"/>
    </row>
    <row r="977" spans="1:5" x14ac:dyDescent="0.3">
      <c r="A977"/>
      <c r="B977"/>
      <c r="C977" s="520"/>
      <c r="D977"/>
      <c r="E977"/>
    </row>
    <row r="978" spans="1:5" x14ac:dyDescent="0.3">
      <c r="A978"/>
      <c r="B978"/>
      <c r="C978" s="520"/>
      <c r="D978"/>
      <c r="E978"/>
    </row>
    <row r="979" spans="1:5" x14ac:dyDescent="0.3">
      <c r="A979"/>
      <c r="B979"/>
      <c r="C979" s="520"/>
      <c r="D979"/>
      <c r="E979"/>
    </row>
    <row r="980" spans="1:5" x14ac:dyDescent="0.3">
      <c r="A980"/>
      <c r="B980"/>
      <c r="C980" s="520"/>
      <c r="D980"/>
      <c r="E980"/>
    </row>
    <row r="981" spans="1:5" x14ac:dyDescent="0.3">
      <c r="A981"/>
      <c r="B981"/>
      <c r="C981" s="520"/>
      <c r="D981"/>
      <c r="E981"/>
    </row>
    <row r="982" spans="1:5" x14ac:dyDescent="0.3">
      <c r="A982"/>
      <c r="B982"/>
      <c r="C982" s="520"/>
      <c r="D982"/>
      <c r="E982"/>
    </row>
    <row r="983" spans="1:5" x14ac:dyDescent="0.3">
      <c r="A983"/>
      <c r="B983"/>
      <c r="C983" s="520"/>
      <c r="D983"/>
      <c r="E983"/>
    </row>
    <row r="984" spans="1:5" x14ac:dyDescent="0.3">
      <c r="A984"/>
      <c r="B984"/>
      <c r="C984" s="520"/>
      <c r="D984"/>
      <c r="E984"/>
    </row>
    <row r="985" spans="1:5" x14ac:dyDescent="0.3">
      <c r="A985"/>
      <c r="B985"/>
      <c r="C985" s="520"/>
      <c r="D985"/>
      <c r="E985"/>
    </row>
    <row r="986" spans="1:5" x14ac:dyDescent="0.3">
      <c r="A986"/>
      <c r="B986"/>
      <c r="C986" s="520"/>
      <c r="D986"/>
      <c r="E986"/>
    </row>
    <row r="987" spans="1:5" x14ac:dyDescent="0.3">
      <c r="A987"/>
      <c r="B987"/>
      <c r="C987" s="520"/>
      <c r="D987"/>
      <c r="E987"/>
    </row>
    <row r="988" spans="1:5" x14ac:dyDescent="0.3">
      <c r="A988"/>
      <c r="B988"/>
      <c r="C988" s="520"/>
      <c r="D988"/>
      <c r="E988"/>
    </row>
    <row r="989" spans="1:5" x14ac:dyDescent="0.3">
      <c r="A989"/>
      <c r="B989"/>
      <c r="C989" s="520"/>
      <c r="D989"/>
      <c r="E989"/>
    </row>
    <row r="990" spans="1:5" x14ac:dyDescent="0.3">
      <c r="A990"/>
      <c r="B990"/>
      <c r="C990" s="520"/>
      <c r="D990"/>
      <c r="E990"/>
    </row>
    <row r="991" spans="1:5" x14ac:dyDescent="0.3">
      <c r="A991"/>
      <c r="B991"/>
      <c r="C991" s="520"/>
      <c r="D991"/>
      <c r="E991"/>
    </row>
    <row r="992" spans="1:5" x14ac:dyDescent="0.3">
      <c r="A992"/>
      <c r="B992"/>
      <c r="C992" s="520"/>
      <c r="D992"/>
      <c r="E992"/>
    </row>
  </sheetData>
  <autoFilter ref="A2:E434" xr:uid="{00000000-0009-0000-0000-000001000000}"/>
  <mergeCells count="1">
    <mergeCell ref="A1:E1"/>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0"/>
  <sheetViews>
    <sheetView workbookViewId="0"/>
  </sheetViews>
  <sheetFormatPr baseColWidth="10" defaultColWidth="20.44140625" defaultRowHeight="15" x14ac:dyDescent="0.25"/>
  <cols>
    <col min="1" max="1" width="1.6640625" style="199" customWidth="1"/>
    <col min="2" max="2" width="8.109375" style="224" customWidth="1"/>
    <col min="3" max="3" width="20.88671875" style="224" customWidth="1"/>
    <col min="4" max="4" width="11" style="224" customWidth="1"/>
    <col min="5" max="5" width="46.6640625" style="199" customWidth="1"/>
    <col min="6" max="6" width="12.33203125" style="199" customWidth="1"/>
    <col min="7" max="7" width="17" style="224" customWidth="1"/>
    <col min="8" max="8" width="20.109375" style="199" bestFit="1" customWidth="1"/>
    <col min="9" max="9" width="25.33203125" style="199" customWidth="1"/>
    <col min="10" max="10" width="4.109375" style="199" customWidth="1"/>
    <col min="11" max="11" width="22.88671875" style="376" customWidth="1"/>
    <col min="12" max="12" width="25.44140625" style="199" bestFit="1" customWidth="1"/>
    <col min="13" max="16384" width="20.44140625" style="199"/>
  </cols>
  <sheetData>
    <row r="1" spans="2:12" ht="71.25" customHeight="1" thickBot="1" x14ac:dyDescent="0.3">
      <c r="B1" s="1237"/>
      <c r="C1" s="1237"/>
      <c r="D1" s="1237"/>
      <c r="E1" s="1237"/>
      <c r="F1" s="1237"/>
      <c r="G1" s="1237"/>
      <c r="H1" s="1237"/>
      <c r="I1" s="1237"/>
    </row>
    <row r="2" spans="2:12" ht="35.25" customHeight="1" x14ac:dyDescent="0.25">
      <c r="B2" s="1238" t="s">
        <v>45</v>
      </c>
      <c r="C2" s="1239"/>
      <c r="D2" s="1239"/>
      <c r="E2" s="1240"/>
      <c r="F2" s="1240"/>
      <c r="G2" s="1240"/>
      <c r="H2" s="1240"/>
      <c r="I2" s="1241"/>
    </row>
    <row r="3" spans="2:12" ht="35.25" customHeight="1" thickBot="1" x14ac:dyDescent="0.3">
      <c r="B3" s="1242" t="s">
        <v>147</v>
      </c>
      <c r="C3" s="1243"/>
      <c r="D3" s="1243"/>
      <c r="E3" s="1244"/>
      <c r="F3" s="1244"/>
      <c r="G3" s="1244"/>
      <c r="H3" s="1244"/>
      <c r="I3" s="1245"/>
    </row>
    <row r="4" spans="2:12" ht="35.25" customHeight="1" x14ac:dyDescent="0.25">
      <c r="B4" s="1238" t="s">
        <v>388</v>
      </c>
      <c r="C4" s="1239"/>
      <c r="D4" s="1239"/>
      <c r="E4" s="1240"/>
      <c r="F4" s="1240"/>
      <c r="G4" s="1240"/>
      <c r="H4" s="1240"/>
      <c r="I4" s="1241"/>
      <c r="K4" s="377"/>
    </row>
    <row r="5" spans="2:12" ht="35.25" customHeight="1" x14ac:dyDescent="0.25">
      <c r="B5" s="1246" t="s">
        <v>217</v>
      </c>
      <c r="C5" s="1247"/>
      <c r="D5" s="1247"/>
      <c r="E5" s="1247"/>
      <c r="F5" s="1247"/>
      <c r="G5" s="1247" t="s">
        <v>323</v>
      </c>
      <c r="H5" s="1247"/>
      <c r="I5" s="1248"/>
    </row>
    <row r="6" spans="2:12" ht="33" customHeight="1" x14ac:dyDescent="0.25">
      <c r="B6" s="360" t="s">
        <v>27</v>
      </c>
      <c r="C6" s="1249" t="s">
        <v>459</v>
      </c>
      <c r="D6" s="1250"/>
      <c r="E6" s="361" t="s">
        <v>1</v>
      </c>
      <c r="F6" s="361" t="s">
        <v>46</v>
      </c>
      <c r="G6" s="361" t="s">
        <v>47</v>
      </c>
      <c r="H6" s="361" t="s">
        <v>48</v>
      </c>
      <c r="I6" s="362" t="s">
        <v>6</v>
      </c>
    </row>
    <row r="7" spans="2:12" ht="15.6" x14ac:dyDescent="0.3">
      <c r="B7" s="378"/>
      <c r="C7" s="546"/>
      <c r="D7" s="546"/>
      <c r="E7" s="364" t="s">
        <v>191</v>
      </c>
      <c r="F7" s="364"/>
      <c r="G7" s="379"/>
      <c r="H7" s="380"/>
      <c r="I7" s="381"/>
    </row>
    <row r="8" spans="2:12" ht="30" x14ac:dyDescent="0.25">
      <c r="B8" s="342" t="s">
        <v>573</v>
      </c>
      <c r="C8" s="548" t="s">
        <v>461</v>
      </c>
      <c r="D8" s="548">
        <v>210</v>
      </c>
      <c r="E8" s="646" t="str">
        <f>CANTIDADES!B11</f>
        <v>Excavación sin clasificar de la explanación, canales y prestamos. No incluye botada.</v>
      </c>
      <c r="F8" s="337" t="s">
        <v>50</v>
      </c>
      <c r="G8" s="198">
        <f>CANTIDADES!G11</f>
        <v>1798</v>
      </c>
      <c r="H8" s="875" t="e">
        <f>ROUND(#REF!/(1+#REF!),0)</f>
        <v>#REF!</v>
      </c>
      <c r="I8" s="385" t="e">
        <f>G8*H8</f>
        <v>#REF!</v>
      </c>
      <c r="K8" s="639" t="e">
        <f t="shared" ref="K8:K16" si="0">+I8*$K$63</f>
        <v>#REF!</v>
      </c>
    </row>
    <row r="9" spans="2:12" ht="30" x14ac:dyDescent="0.25">
      <c r="B9" s="382" t="s">
        <v>571</v>
      </c>
      <c r="C9" s="658" t="s">
        <v>460</v>
      </c>
      <c r="D9" s="547" t="s">
        <v>571</v>
      </c>
      <c r="E9" s="383" t="s">
        <v>1636</v>
      </c>
      <c r="F9" s="337" t="s">
        <v>50</v>
      </c>
      <c r="G9" s="198">
        <f>+CANTIDADES!G12</f>
        <v>3419</v>
      </c>
      <c r="H9" s="875" t="e">
        <f>ROUND(#REF!/(1+#REF!),0)</f>
        <v>#REF!</v>
      </c>
      <c r="I9" s="385" t="e">
        <f>+H9*G9</f>
        <v>#REF!</v>
      </c>
      <c r="K9" s="639" t="e">
        <f t="shared" si="0"/>
        <v>#REF!</v>
      </c>
    </row>
    <row r="10" spans="2:12" ht="30" x14ac:dyDescent="0.25">
      <c r="B10" s="659" t="s">
        <v>221</v>
      </c>
      <c r="C10" s="660" t="s">
        <v>460</v>
      </c>
      <c r="D10" s="661" t="s">
        <v>221</v>
      </c>
      <c r="E10" s="386" t="s">
        <v>157</v>
      </c>
      <c r="F10" s="337" t="s">
        <v>50</v>
      </c>
      <c r="G10" s="387">
        <f>+CANTIDADES!G14</f>
        <v>816</v>
      </c>
      <c r="H10" s="875" t="e">
        <f>ROUND(#REF!/(1+#REF!),0)</f>
        <v>#REF!</v>
      </c>
      <c r="I10" s="385" t="e">
        <f>+H10*G10</f>
        <v>#REF!</v>
      </c>
      <c r="K10" s="639" t="e">
        <f t="shared" si="0"/>
        <v>#REF!</v>
      </c>
    </row>
    <row r="11" spans="2:12" ht="36.9" customHeight="1" x14ac:dyDescent="0.25">
      <c r="B11" s="659" t="s">
        <v>577</v>
      </c>
      <c r="C11" s="660" t="s">
        <v>460</v>
      </c>
      <c r="D11" s="661" t="s">
        <v>577</v>
      </c>
      <c r="E11" s="386" t="str">
        <f>CANTIDADES!B23</f>
        <v>Lleno mecánico compactado con material de la excavación</v>
      </c>
      <c r="F11" s="337" t="str">
        <f>F10</f>
        <v>m³</v>
      </c>
      <c r="G11" s="387">
        <f>CANTIDADES!G23</f>
        <v>1798</v>
      </c>
      <c r="H11" s="875" t="e">
        <f>ROUND(#REF!/(1+#REF!),0)</f>
        <v>#REF!</v>
      </c>
      <c r="I11" s="385" t="e">
        <f>+H11*G11</f>
        <v>#REF!</v>
      </c>
      <c r="K11" s="639" t="e">
        <f t="shared" si="0"/>
        <v>#REF!</v>
      </c>
    </row>
    <row r="12" spans="2:12" ht="36" customHeight="1" x14ac:dyDescent="0.25">
      <c r="B12" s="659" t="s">
        <v>575</v>
      </c>
      <c r="C12" s="660" t="s">
        <v>460</v>
      </c>
      <c r="D12" s="661" t="s">
        <v>575</v>
      </c>
      <c r="E12" s="386" t="s">
        <v>574</v>
      </c>
      <c r="F12" s="337" t="s">
        <v>50</v>
      </c>
      <c r="G12" s="387">
        <f>CANTIDADES!G24</f>
        <v>1786</v>
      </c>
      <c r="H12" s="875" t="e">
        <f>ROUND(#REF!/(1+#REF!),0)</f>
        <v>#REF!</v>
      </c>
      <c r="I12" s="385" t="e">
        <f>G12*H12</f>
        <v>#REF!</v>
      </c>
      <c r="K12" s="639" t="e">
        <f t="shared" si="0"/>
        <v>#REF!</v>
      </c>
    </row>
    <row r="13" spans="2:12" ht="30" x14ac:dyDescent="0.25">
      <c r="B13" s="382" t="s">
        <v>235</v>
      </c>
      <c r="C13" s="547" t="s">
        <v>461</v>
      </c>
      <c r="D13" s="547" t="s">
        <v>462</v>
      </c>
      <c r="E13" s="383" t="s">
        <v>69</v>
      </c>
      <c r="F13" s="337" t="s">
        <v>60</v>
      </c>
      <c r="G13" s="198">
        <f>+CANTIDADES!G158</f>
        <v>18</v>
      </c>
      <c r="H13" s="875" t="e">
        <f>ROUND(#REF!/(1+#REF!),0)</f>
        <v>#REF!</v>
      </c>
      <c r="I13" s="385" t="e">
        <f>+H13*G13</f>
        <v>#REF!</v>
      </c>
      <c r="K13" s="639" t="e">
        <f t="shared" si="0"/>
        <v>#REF!</v>
      </c>
    </row>
    <row r="14" spans="2:12" ht="30" x14ac:dyDescent="0.25">
      <c r="B14" s="382" t="s">
        <v>351</v>
      </c>
      <c r="C14" s="547" t="s">
        <v>461</v>
      </c>
      <c r="D14" s="547" t="s">
        <v>463</v>
      </c>
      <c r="E14" s="383" t="s">
        <v>38</v>
      </c>
      <c r="F14" s="337" t="s">
        <v>51</v>
      </c>
      <c r="G14" s="198">
        <f>+CANTIDADES!G26</f>
        <v>25085</v>
      </c>
      <c r="H14" s="875" t="e">
        <f>ROUND(#REF!/(1+#REF!),0)</f>
        <v>#REF!</v>
      </c>
      <c r="I14" s="385" t="e">
        <f>+H14*G14</f>
        <v>#REF!</v>
      </c>
      <c r="K14" s="639" t="e">
        <f t="shared" si="0"/>
        <v>#REF!</v>
      </c>
    </row>
    <row r="15" spans="2:12" ht="30" x14ac:dyDescent="0.25">
      <c r="B15" s="382" t="s">
        <v>389</v>
      </c>
      <c r="C15" s="660" t="s">
        <v>460</v>
      </c>
      <c r="D15" s="547" t="s">
        <v>389</v>
      </c>
      <c r="E15" s="383" t="s">
        <v>390</v>
      </c>
      <c r="F15" s="337" t="s">
        <v>51</v>
      </c>
      <c r="G15" s="198">
        <f>CANTIDADES!G27</f>
        <v>5047</v>
      </c>
      <c r="H15" s="875" t="e">
        <f>ROUND(#REF!/(1+#REF!),0)</f>
        <v>#REF!</v>
      </c>
      <c r="I15" s="385" t="e">
        <f>G15*H15</f>
        <v>#REF!</v>
      </c>
      <c r="K15" s="639" t="e">
        <f t="shared" si="0"/>
        <v>#REF!</v>
      </c>
    </row>
    <row r="16" spans="2:12" s="217" customFormat="1" ht="15.6" x14ac:dyDescent="0.25">
      <c r="B16" s="342"/>
      <c r="C16" s="548"/>
      <c r="D16" s="548"/>
      <c r="E16" s="388" t="s">
        <v>52</v>
      </c>
      <c r="F16" s="202"/>
      <c r="G16" s="200"/>
      <c r="H16" s="389"/>
      <c r="I16" s="184" t="e">
        <f>SUM(I8:I15)</f>
        <v>#REF!</v>
      </c>
      <c r="K16" s="640" t="e">
        <f t="shared" si="0"/>
        <v>#REF!</v>
      </c>
      <c r="L16" s="650" t="e">
        <f>SUM(K8:K15)</f>
        <v>#REF!</v>
      </c>
    </row>
    <row r="17" spans="2:12" ht="15.6" x14ac:dyDescent="0.25">
      <c r="B17" s="390"/>
      <c r="C17" s="549"/>
      <c r="D17" s="549"/>
      <c r="E17" s="365" t="s">
        <v>75</v>
      </c>
      <c r="F17" s="365"/>
      <c r="G17" s="391"/>
      <c r="H17" s="380"/>
      <c r="I17" s="392"/>
      <c r="K17" s="639"/>
    </row>
    <row r="18" spans="2:12" s="393" customFormat="1" ht="51" customHeight="1" x14ac:dyDescent="0.25">
      <c r="B18" s="382" t="s">
        <v>223</v>
      </c>
      <c r="C18" s="547" t="s">
        <v>461</v>
      </c>
      <c r="D18" s="547" t="s">
        <v>464</v>
      </c>
      <c r="E18" s="383" t="str">
        <f>CANTIDADES!B34</f>
        <v>Suministro, colocación, conformación y compactación de material de la zona para afirmado de vías, no incluye transporte.</v>
      </c>
      <c r="F18" s="337" t="s">
        <v>50</v>
      </c>
      <c r="G18" s="198">
        <f>CANTIDADES!G34</f>
        <v>2509</v>
      </c>
      <c r="H18" s="875" t="e">
        <f>ROUND(#REF!/(1+#REF!),0)</f>
        <v>#REF!</v>
      </c>
      <c r="I18" s="385" t="e">
        <f>+H18*G18</f>
        <v>#REF!</v>
      </c>
      <c r="K18" s="639" t="e">
        <f t="shared" ref="K18:K48" si="1">+I18*$K$63</f>
        <v>#REF!</v>
      </c>
    </row>
    <row r="19" spans="2:12" s="393" customFormat="1" ht="51" customHeight="1" x14ac:dyDescent="0.25">
      <c r="B19" s="382" t="s">
        <v>267</v>
      </c>
      <c r="C19" s="547" t="s">
        <v>461</v>
      </c>
      <c r="D19" s="547" t="s">
        <v>466</v>
      </c>
      <c r="E19" s="383" t="s">
        <v>372</v>
      </c>
      <c r="F19" s="337" t="s">
        <v>50</v>
      </c>
      <c r="G19" s="198">
        <f>CANTIDADES!G37</f>
        <v>6171</v>
      </c>
      <c r="H19" s="875" t="e">
        <f>ROUND(#REF!/(1+#REF!),0)</f>
        <v>#REF!</v>
      </c>
      <c r="I19" s="385" t="e">
        <f>+H19*G19</f>
        <v>#REF!</v>
      </c>
      <c r="K19" s="639" t="e">
        <f t="shared" si="1"/>
        <v>#REF!</v>
      </c>
    </row>
    <row r="20" spans="2:12" s="393" customFormat="1" x14ac:dyDescent="0.25">
      <c r="B20" s="382"/>
      <c r="C20" s="547"/>
      <c r="D20" s="547"/>
      <c r="E20" s="383"/>
      <c r="F20" s="337"/>
      <c r="G20" s="198"/>
      <c r="H20" s="384"/>
      <c r="I20" s="385"/>
      <c r="K20" s="639" t="e">
        <f t="shared" si="1"/>
        <v>#REF!</v>
      </c>
    </row>
    <row r="21" spans="2:12" ht="15.6" x14ac:dyDescent="0.25">
      <c r="B21" s="394"/>
      <c r="C21" s="550"/>
      <c r="D21" s="550"/>
      <c r="E21" s="366" t="s">
        <v>76</v>
      </c>
      <c r="F21" s="366"/>
      <c r="G21" s="395"/>
      <c r="H21" s="396"/>
      <c r="I21" s="397" t="e">
        <f>SUM(I18:I19)</f>
        <v>#REF!</v>
      </c>
      <c r="K21" s="640" t="e">
        <f t="shared" si="1"/>
        <v>#REF!</v>
      </c>
      <c r="L21" s="641" t="e">
        <f>SUM(K18:K19)</f>
        <v>#REF!</v>
      </c>
    </row>
    <row r="22" spans="2:12" ht="15.6" x14ac:dyDescent="0.3">
      <c r="B22" s="378"/>
      <c r="C22" s="546"/>
      <c r="D22" s="546"/>
      <c r="E22" s="364" t="s">
        <v>192</v>
      </c>
      <c r="F22" s="364"/>
      <c r="G22" s="380"/>
      <c r="H22" s="380"/>
      <c r="I22" s="398"/>
      <c r="K22" s="639" t="e">
        <f t="shared" si="1"/>
        <v>#REF!</v>
      </c>
    </row>
    <row r="23" spans="2:12" ht="97.5" customHeight="1" x14ac:dyDescent="0.25">
      <c r="B23" s="664" t="s">
        <v>224</v>
      </c>
      <c r="C23" s="551" t="s">
        <v>461</v>
      </c>
      <c r="D23" s="551">
        <v>900</v>
      </c>
      <c r="E23" s="383" t="s">
        <v>465</v>
      </c>
      <c r="F23" s="337" t="s">
        <v>54</v>
      </c>
      <c r="G23" s="198">
        <f>+CANTIDADES!G44</f>
        <v>840961</v>
      </c>
      <c r="H23" s="875" t="e">
        <f>ROUND(#REF!/(1+#REF!),0)</f>
        <v>#REF!</v>
      </c>
      <c r="I23" s="385" t="e">
        <f>+H23*G23</f>
        <v>#REF!</v>
      </c>
      <c r="K23" s="639" t="e">
        <f t="shared" si="1"/>
        <v>#REF!</v>
      </c>
    </row>
    <row r="24" spans="2:12" ht="15.6" x14ac:dyDescent="0.3">
      <c r="B24" s="342"/>
      <c r="C24" s="548"/>
      <c r="D24" s="548"/>
      <c r="E24" s="399" t="s">
        <v>55</v>
      </c>
      <c r="F24" s="367"/>
      <c r="G24" s="198"/>
      <c r="H24" s="400"/>
      <c r="I24" s="184" t="e">
        <f>+SUM(I23:I23)</f>
        <v>#REF!</v>
      </c>
      <c r="K24" s="640" t="e">
        <f t="shared" si="1"/>
        <v>#REF!</v>
      </c>
      <c r="L24" s="641" t="e">
        <f>SUM(K23)</f>
        <v>#REF!</v>
      </c>
    </row>
    <row r="25" spans="2:12" ht="31.2" x14ac:dyDescent="0.25">
      <c r="B25" s="378"/>
      <c r="C25" s="546"/>
      <c r="D25" s="546"/>
      <c r="E25" s="368" t="s">
        <v>56</v>
      </c>
      <c r="F25" s="368"/>
      <c r="G25" s="401"/>
      <c r="H25" s="380"/>
      <c r="I25" s="398"/>
      <c r="K25" s="639" t="e">
        <f t="shared" si="1"/>
        <v>#REF!</v>
      </c>
    </row>
    <row r="26" spans="2:12" ht="42" customHeight="1" x14ac:dyDescent="0.25">
      <c r="B26" s="659" t="s">
        <v>225</v>
      </c>
      <c r="C26" s="552" t="s">
        <v>461</v>
      </c>
      <c r="D26" s="661" t="s">
        <v>467</v>
      </c>
      <c r="E26" s="402" t="s">
        <v>159</v>
      </c>
      <c r="F26" s="369" t="s">
        <v>41</v>
      </c>
      <c r="G26" s="403">
        <f>+CANTIDADES!G48</f>
        <v>32708</v>
      </c>
      <c r="H26" s="404">
        <v>4215</v>
      </c>
      <c r="I26" s="385">
        <f>+H26*G26</f>
        <v>137864220</v>
      </c>
      <c r="K26" s="639" t="e">
        <f t="shared" si="1"/>
        <v>#REF!</v>
      </c>
    </row>
    <row r="27" spans="2:12" ht="15.6" x14ac:dyDescent="0.3">
      <c r="B27" s="342"/>
      <c r="C27" s="548"/>
      <c r="D27" s="548"/>
      <c r="E27" s="399" t="s">
        <v>58</v>
      </c>
      <c r="F27" s="367"/>
      <c r="G27" s="198"/>
      <c r="H27" s="400"/>
      <c r="I27" s="184">
        <f>SUM(I26:I26)</f>
        <v>137864220</v>
      </c>
      <c r="K27" s="640" t="e">
        <f t="shared" si="1"/>
        <v>#REF!</v>
      </c>
      <c r="L27" s="641" t="e">
        <f>SUM(K26)</f>
        <v>#REF!</v>
      </c>
    </row>
    <row r="28" spans="2:12" ht="15.6" x14ac:dyDescent="0.3">
      <c r="B28" s="378"/>
      <c r="C28" s="546"/>
      <c r="D28" s="546"/>
      <c r="E28" s="364" t="s">
        <v>59</v>
      </c>
      <c r="F28" s="364"/>
      <c r="G28" s="380"/>
      <c r="H28" s="380"/>
      <c r="I28" s="398"/>
      <c r="K28" s="639" t="e">
        <f t="shared" si="1"/>
        <v>#REF!</v>
      </c>
    </row>
    <row r="29" spans="2:12" ht="30" x14ac:dyDescent="0.25">
      <c r="B29" s="664" t="s">
        <v>581</v>
      </c>
      <c r="C29" s="551" t="s">
        <v>461</v>
      </c>
      <c r="D29" s="551">
        <v>600</v>
      </c>
      <c r="E29" s="383" t="s">
        <v>580</v>
      </c>
      <c r="F29" s="337" t="s">
        <v>50</v>
      </c>
      <c r="G29" s="198">
        <f>+CANTIDADES!G81</f>
        <v>10</v>
      </c>
      <c r="H29" s="384">
        <v>296866</v>
      </c>
      <c r="I29" s="385">
        <f t="shared" ref="I29:I39" si="2">+H29*G29</f>
        <v>2968660</v>
      </c>
      <c r="K29" s="639" t="e">
        <f t="shared" si="1"/>
        <v>#REF!</v>
      </c>
    </row>
    <row r="30" spans="2:12" ht="45.9" customHeight="1" x14ac:dyDescent="0.25">
      <c r="B30" s="664" t="s">
        <v>229</v>
      </c>
      <c r="C30" s="551" t="s">
        <v>461</v>
      </c>
      <c r="D30" s="551">
        <v>600</v>
      </c>
      <c r="E30" s="383" t="s">
        <v>195</v>
      </c>
      <c r="F30" s="337" t="s">
        <v>50</v>
      </c>
      <c r="G30" s="198">
        <f>+CANTIDADES!G104</f>
        <v>3409</v>
      </c>
      <c r="H30" s="384">
        <v>16311</v>
      </c>
      <c r="I30" s="385">
        <f t="shared" si="2"/>
        <v>55604199</v>
      </c>
      <c r="K30" s="639" t="e">
        <f t="shared" si="1"/>
        <v>#REF!</v>
      </c>
    </row>
    <row r="31" spans="2:12" ht="30" x14ac:dyDescent="0.25">
      <c r="B31" s="664" t="s">
        <v>231</v>
      </c>
      <c r="C31" s="551" t="s">
        <v>461</v>
      </c>
      <c r="D31" s="551">
        <v>630</v>
      </c>
      <c r="E31" s="383" t="s">
        <v>144</v>
      </c>
      <c r="F31" s="337" t="s">
        <v>50</v>
      </c>
      <c r="G31" s="198">
        <f>+CANTIDADES!G111</f>
        <v>293</v>
      </c>
      <c r="H31" s="384">
        <v>651735</v>
      </c>
      <c r="I31" s="385">
        <f t="shared" si="2"/>
        <v>190958355</v>
      </c>
      <c r="K31" s="639" t="e">
        <f t="shared" si="1"/>
        <v>#REF!</v>
      </c>
    </row>
    <row r="32" spans="2:12" x14ac:dyDescent="0.25">
      <c r="B32" s="664" t="s">
        <v>232</v>
      </c>
      <c r="C32" s="551" t="s">
        <v>461</v>
      </c>
      <c r="D32" s="551">
        <v>630</v>
      </c>
      <c r="E32" s="405" t="s">
        <v>72</v>
      </c>
      <c r="F32" s="337" t="s">
        <v>50</v>
      </c>
      <c r="G32" s="198">
        <f>+CANTIDADES!G140</f>
        <v>15</v>
      </c>
      <c r="H32" s="406">
        <v>443035</v>
      </c>
      <c r="I32" s="385">
        <f t="shared" si="2"/>
        <v>6645525</v>
      </c>
      <c r="K32" s="639" t="e">
        <f t="shared" si="1"/>
        <v>#REF!</v>
      </c>
    </row>
    <row r="33" spans="2:12" ht="18" customHeight="1" x14ac:dyDescent="0.25">
      <c r="B33" s="664" t="s">
        <v>514</v>
      </c>
      <c r="C33" s="551" t="s">
        <v>461</v>
      </c>
      <c r="D33" s="551">
        <v>630</v>
      </c>
      <c r="E33" s="596" t="s">
        <v>516</v>
      </c>
      <c r="F33" s="337" t="s">
        <v>50</v>
      </c>
      <c r="G33" s="198">
        <f>CANTIDADES!G146</f>
        <v>6</v>
      </c>
      <c r="H33" s="389">
        <v>604285</v>
      </c>
      <c r="I33" s="385">
        <f t="shared" si="2"/>
        <v>3625710</v>
      </c>
      <c r="K33" s="639" t="e">
        <f t="shared" si="1"/>
        <v>#REF!</v>
      </c>
    </row>
    <row r="34" spans="2:12" ht="45.9" customHeight="1" x14ac:dyDescent="0.25">
      <c r="B34" s="664" t="s">
        <v>515</v>
      </c>
      <c r="C34" s="551" t="s">
        <v>461</v>
      </c>
      <c r="D34" s="551">
        <v>630</v>
      </c>
      <c r="E34" s="596" t="s">
        <v>517</v>
      </c>
      <c r="F34" s="337" t="s">
        <v>50</v>
      </c>
      <c r="G34" s="198">
        <f>CANTIDADES!G150</f>
        <v>14</v>
      </c>
      <c r="H34" s="389">
        <v>647086</v>
      </c>
      <c r="I34" s="385">
        <f t="shared" si="2"/>
        <v>9059204</v>
      </c>
      <c r="K34" s="639" t="e">
        <f t="shared" si="1"/>
        <v>#REF!</v>
      </c>
    </row>
    <row r="35" spans="2:12" ht="87" customHeight="1" x14ac:dyDescent="0.25">
      <c r="B35" s="664" t="s">
        <v>236</v>
      </c>
      <c r="C35" s="559" t="s">
        <v>460</v>
      </c>
      <c r="D35" s="551" t="s">
        <v>236</v>
      </c>
      <c r="E35" s="407" t="s">
        <v>70</v>
      </c>
      <c r="F35" s="369" t="s">
        <v>228</v>
      </c>
      <c r="G35" s="198">
        <f>+CANTIDADES!G160</f>
        <v>32</v>
      </c>
      <c r="H35" s="384">
        <v>64364</v>
      </c>
      <c r="I35" s="385">
        <f t="shared" si="2"/>
        <v>2059648</v>
      </c>
      <c r="K35" s="639" t="e">
        <f t="shared" si="1"/>
        <v>#REF!</v>
      </c>
    </row>
    <row r="36" spans="2:12" ht="30" x14ac:dyDescent="0.25">
      <c r="B36" s="664" t="s">
        <v>237</v>
      </c>
      <c r="C36" s="559" t="s">
        <v>460</v>
      </c>
      <c r="D36" s="551" t="s">
        <v>237</v>
      </c>
      <c r="E36" s="405" t="s">
        <v>145</v>
      </c>
      <c r="F36" s="337" t="s">
        <v>50</v>
      </c>
      <c r="G36" s="408">
        <f>+CANTIDADES!G162</f>
        <v>2154</v>
      </c>
      <c r="H36" s="406">
        <v>91552</v>
      </c>
      <c r="I36" s="385">
        <f>+H36*G36</f>
        <v>197203008</v>
      </c>
      <c r="K36" s="639" t="e">
        <f t="shared" si="1"/>
        <v>#REF!</v>
      </c>
    </row>
    <row r="37" spans="2:12" ht="45" x14ac:dyDescent="0.25">
      <c r="B37" s="664" t="s">
        <v>353</v>
      </c>
      <c r="C37" s="551" t="s">
        <v>461</v>
      </c>
      <c r="D37" s="551">
        <v>201</v>
      </c>
      <c r="E37" s="405" t="s">
        <v>352</v>
      </c>
      <c r="F37" s="337" t="s">
        <v>50</v>
      </c>
      <c r="G37" s="408">
        <f>CANTIDADES!G164</f>
        <v>1057</v>
      </c>
      <c r="H37" s="406">
        <v>105279</v>
      </c>
      <c r="I37" s="385">
        <f>+H37*G37</f>
        <v>111279903</v>
      </c>
      <c r="K37" s="639" t="e">
        <f t="shared" si="1"/>
        <v>#REF!</v>
      </c>
    </row>
    <row r="38" spans="2:12" ht="38.25" customHeight="1" x14ac:dyDescent="0.25">
      <c r="B38" s="662" t="s">
        <v>238</v>
      </c>
      <c r="C38" s="553" t="s">
        <v>461</v>
      </c>
      <c r="D38" s="553">
        <v>663</v>
      </c>
      <c r="E38" s="405" t="s">
        <v>146</v>
      </c>
      <c r="F38" s="370" t="s">
        <v>189</v>
      </c>
      <c r="G38" s="198">
        <f>+CANTIDADES!G180</f>
        <v>179</v>
      </c>
      <c r="H38" s="406">
        <v>1202769</v>
      </c>
      <c r="I38" s="385">
        <f t="shared" si="2"/>
        <v>215295651</v>
      </c>
      <c r="K38" s="639" t="e">
        <f t="shared" si="1"/>
        <v>#REF!</v>
      </c>
    </row>
    <row r="39" spans="2:12" ht="21.75" customHeight="1" x14ac:dyDescent="0.25">
      <c r="B39" s="665" t="s">
        <v>359</v>
      </c>
      <c r="C39" s="554" t="s">
        <v>461</v>
      </c>
      <c r="D39" s="554" t="s">
        <v>468</v>
      </c>
      <c r="E39" s="405" t="s">
        <v>197</v>
      </c>
      <c r="F39" s="337" t="s">
        <v>50</v>
      </c>
      <c r="G39" s="198">
        <f>+CANTIDADES!G182</f>
        <v>1064</v>
      </c>
      <c r="H39" s="406">
        <v>522275</v>
      </c>
      <c r="I39" s="385">
        <f t="shared" si="2"/>
        <v>555700600</v>
      </c>
      <c r="K39" s="639" t="e">
        <f t="shared" si="1"/>
        <v>#REF!</v>
      </c>
    </row>
    <row r="40" spans="2:12" ht="15.6" x14ac:dyDescent="0.25">
      <c r="B40" s="342"/>
      <c r="C40" s="548"/>
      <c r="D40" s="548"/>
      <c r="E40" s="409" t="s">
        <v>61</v>
      </c>
      <c r="F40" s="203"/>
      <c r="G40" s="410"/>
      <c r="H40" s="400"/>
      <c r="I40" s="184">
        <f>SUM(I29:I39)</f>
        <v>1350400463</v>
      </c>
      <c r="K40" s="640" t="e">
        <f t="shared" si="1"/>
        <v>#REF!</v>
      </c>
      <c r="L40" s="641" t="e">
        <f>SUM(K29:K39)</f>
        <v>#REF!</v>
      </c>
    </row>
    <row r="41" spans="2:12" ht="31.2" x14ac:dyDescent="0.25">
      <c r="B41" s="378"/>
      <c r="C41" s="546"/>
      <c r="D41" s="546"/>
      <c r="E41" s="368" t="s">
        <v>321</v>
      </c>
      <c r="F41" s="368"/>
      <c r="G41" s="401"/>
      <c r="H41" s="401"/>
      <c r="I41" s="398"/>
      <c r="K41" s="639" t="e">
        <f t="shared" si="1"/>
        <v>#REF!</v>
      </c>
    </row>
    <row r="42" spans="2:12" s="217" customFormat="1" ht="54.75" customHeight="1" x14ac:dyDescent="0.25">
      <c r="B42" s="662" t="s">
        <v>348</v>
      </c>
      <c r="C42" s="559" t="s">
        <v>460</v>
      </c>
      <c r="D42" s="370" t="s">
        <v>348</v>
      </c>
      <c r="E42" s="231" t="s">
        <v>349</v>
      </c>
      <c r="F42" s="337" t="s">
        <v>189</v>
      </c>
      <c r="G42" s="198">
        <f>CANTIDADES!G185</f>
        <v>5386</v>
      </c>
      <c r="H42" s="406">
        <v>49001</v>
      </c>
      <c r="I42" s="411">
        <f>+H42*G42</f>
        <v>263919386</v>
      </c>
      <c r="K42" s="639" t="e">
        <f t="shared" si="1"/>
        <v>#REF!</v>
      </c>
    </row>
    <row r="43" spans="2:12" ht="30" x14ac:dyDescent="0.25">
      <c r="B43" s="342" t="s">
        <v>358</v>
      </c>
      <c r="C43" s="548" t="s">
        <v>461</v>
      </c>
      <c r="D43" s="548">
        <v>700</v>
      </c>
      <c r="E43" s="412" t="s">
        <v>239</v>
      </c>
      <c r="F43" s="337" t="s">
        <v>189</v>
      </c>
      <c r="G43" s="198">
        <f>+CANTIDADES!G187</f>
        <v>20068</v>
      </c>
      <c r="H43" s="406">
        <v>1941</v>
      </c>
      <c r="I43" s="411">
        <f>+H43*G43</f>
        <v>38951988</v>
      </c>
      <c r="K43" s="639" t="e">
        <f t="shared" si="1"/>
        <v>#REF!</v>
      </c>
    </row>
    <row r="44" spans="2:12" s="217" customFormat="1" ht="60" x14ac:dyDescent="0.25">
      <c r="B44" s="663" t="s">
        <v>371</v>
      </c>
      <c r="C44" s="555" t="s">
        <v>461</v>
      </c>
      <c r="D44" s="555" t="s">
        <v>469</v>
      </c>
      <c r="E44" s="435" t="s">
        <v>501</v>
      </c>
      <c r="F44" s="337" t="s">
        <v>50</v>
      </c>
      <c r="G44" s="359">
        <f>CANTIDADES!G188</f>
        <v>1605</v>
      </c>
      <c r="H44" s="413">
        <v>752773</v>
      </c>
      <c r="I44" s="411">
        <f>G44*H44</f>
        <v>1208200665</v>
      </c>
      <c r="K44" s="639" t="e">
        <f t="shared" si="1"/>
        <v>#REF!</v>
      </c>
    </row>
    <row r="45" spans="2:12" ht="15.6" x14ac:dyDescent="0.25">
      <c r="B45" s="414"/>
      <c r="C45" s="556"/>
      <c r="D45" s="556"/>
      <c r="E45" s="415" t="s">
        <v>63</v>
      </c>
      <c r="F45" s="371"/>
      <c r="G45" s="416"/>
      <c r="H45" s="417"/>
      <c r="I45" s="418">
        <f>SUM(I42:I44)</f>
        <v>1511072039</v>
      </c>
      <c r="K45" s="640" t="e">
        <f t="shared" si="1"/>
        <v>#REF!</v>
      </c>
      <c r="L45" s="641" t="e">
        <f>SUM(K42:K44)</f>
        <v>#REF!</v>
      </c>
    </row>
    <row r="46" spans="2:12" ht="15.6" x14ac:dyDescent="0.25">
      <c r="B46" s="378"/>
      <c r="C46" s="546"/>
      <c r="D46" s="546"/>
      <c r="E46" s="368" t="s">
        <v>202</v>
      </c>
      <c r="F46" s="368"/>
      <c r="G46" s="401"/>
      <c r="H46" s="401"/>
      <c r="I46" s="398"/>
      <c r="K46" s="639" t="e">
        <f t="shared" si="1"/>
        <v>#REF!</v>
      </c>
    </row>
    <row r="47" spans="2:12" ht="102" customHeight="1" x14ac:dyDescent="0.25">
      <c r="B47" s="659" t="s">
        <v>360</v>
      </c>
      <c r="C47" s="552" t="s">
        <v>461</v>
      </c>
      <c r="D47" s="552" t="s">
        <v>472</v>
      </c>
      <c r="E47" s="383" t="s">
        <v>373</v>
      </c>
      <c r="F47" s="369" t="s">
        <v>228</v>
      </c>
      <c r="G47" s="198">
        <f>+CANTIDADES!G197</f>
        <v>64</v>
      </c>
      <c r="H47" s="404">
        <v>258430</v>
      </c>
      <c r="I47" s="385">
        <f>+H47*G47</f>
        <v>16539520</v>
      </c>
      <c r="K47" s="639" t="e">
        <f t="shared" si="1"/>
        <v>#REF!</v>
      </c>
    </row>
    <row r="48" spans="2:12" ht="16.2" thickBot="1" x14ac:dyDescent="0.3">
      <c r="B48" s="414"/>
      <c r="C48" s="556"/>
      <c r="D48" s="556"/>
      <c r="E48" s="415" t="s">
        <v>456</v>
      </c>
      <c r="F48" s="371"/>
      <c r="G48" s="416"/>
      <c r="H48" s="417"/>
      <c r="I48" s="418">
        <f>SUM(I47)</f>
        <v>16539520</v>
      </c>
      <c r="K48" s="640" t="e">
        <f t="shared" si="1"/>
        <v>#REF!</v>
      </c>
      <c r="L48" s="641" t="e">
        <f>SUM(K47)</f>
        <v>#REF!</v>
      </c>
    </row>
    <row r="49" spans="2:12" ht="18.75" customHeight="1" x14ac:dyDescent="0.25">
      <c r="B49" s="1251" t="s">
        <v>64</v>
      </c>
      <c r="C49" s="1252"/>
      <c r="D49" s="1252"/>
      <c r="E49" s="1253"/>
      <c r="F49" s="372"/>
      <c r="G49" s="419"/>
      <c r="H49" s="420"/>
      <c r="I49" s="669" t="e">
        <f>ROUND(+I45+I40+I27+I24+I16+I21+I48,0)</f>
        <v>#REF!</v>
      </c>
    </row>
    <row r="50" spans="2:12" ht="18.75" customHeight="1" x14ac:dyDescent="0.3">
      <c r="B50" s="1254" t="s">
        <v>175</v>
      </c>
      <c r="C50" s="1255"/>
      <c r="D50" s="1255"/>
      <c r="E50" s="1256"/>
      <c r="F50" s="373" t="e">
        <f>#REF!</f>
        <v>#REF!</v>
      </c>
      <c r="G50" s="421"/>
      <c r="H50" s="422"/>
      <c r="I50" s="670" t="e">
        <f>+I49*F50</f>
        <v>#REF!</v>
      </c>
      <c r="L50" s="642" t="e">
        <f>SUM(L6:L48)</f>
        <v>#REF!</v>
      </c>
    </row>
    <row r="51" spans="2:12" ht="18.75" customHeight="1" x14ac:dyDescent="0.25">
      <c r="B51" s="1254" t="s">
        <v>453</v>
      </c>
      <c r="C51" s="1255"/>
      <c r="D51" s="1255"/>
      <c r="E51" s="1256"/>
      <c r="F51" s="373">
        <v>0.03</v>
      </c>
      <c r="G51" s="421"/>
      <c r="H51" s="422"/>
      <c r="I51" s="670" t="e">
        <f>F51*I49</f>
        <v>#REF!</v>
      </c>
    </row>
    <row r="52" spans="2:12" ht="18.75" customHeight="1" x14ac:dyDescent="0.25">
      <c r="B52" s="1254" t="s">
        <v>25</v>
      </c>
      <c r="C52" s="1255"/>
      <c r="D52" s="1255"/>
      <c r="E52" s="1256"/>
      <c r="F52" s="373" t="e">
        <f>+#REF!</f>
        <v>#REF!</v>
      </c>
      <c r="G52" s="575"/>
      <c r="H52" s="422"/>
      <c r="I52" s="670" t="e">
        <f>+I49*F52</f>
        <v>#REF!</v>
      </c>
    </row>
    <row r="53" spans="2:12" ht="18.75" customHeight="1" thickBot="1" x14ac:dyDescent="0.3">
      <c r="B53" s="1234" t="s">
        <v>160</v>
      </c>
      <c r="C53" s="1235"/>
      <c r="D53" s="1235"/>
      <c r="E53" s="1236"/>
      <c r="F53" s="373" t="e">
        <f>SUM(F50:F52)</f>
        <v>#REF!</v>
      </c>
      <c r="G53" s="423"/>
      <c r="H53" s="424"/>
      <c r="I53" s="888" t="e">
        <f>+I52+I50+I49+I51</f>
        <v>#REF!</v>
      </c>
    </row>
    <row r="54" spans="2:12" ht="18.75" customHeight="1" thickBot="1" x14ac:dyDescent="0.3">
      <c r="B54" s="1259" t="s">
        <v>474</v>
      </c>
      <c r="C54" s="1260"/>
      <c r="D54" s="1260"/>
      <c r="E54" s="1260"/>
      <c r="F54" s="1260"/>
      <c r="G54" s="1260"/>
      <c r="H54" s="1260"/>
      <c r="I54" s="652" t="e">
        <f>#REF!</f>
        <v>#REF!</v>
      </c>
      <c r="L54" s="668" t="e">
        <f>+L50+I54+I55+I56+I58</f>
        <v>#REF!</v>
      </c>
    </row>
    <row r="55" spans="2:12" ht="18.75" customHeight="1" thickBot="1" x14ac:dyDescent="0.3">
      <c r="B55" s="1259" t="s">
        <v>475</v>
      </c>
      <c r="C55" s="1260"/>
      <c r="D55" s="1260"/>
      <c r="E55" s="1260"/>
      <c r="F55" s="1260"/>
      <c r="G55" s="1260"/>
      <c r="H55" s="1260"/>
      <c r="I55" s="586" t="e">
        <f>#REF!</f>
        <v>#REF!</v>
      </c>
    </row>
    <row r="56" spans="2:12" ht="17.100000000000001" customHeight="1" thickBot="1" x14ac:dyDescent="0.3">
      <c r="B56" s="1259" t="s">
        <v>350</v>
      </c>
      <c r="C56" s="1260"/>
      <c r="D56" s="1260"/>
      <c r="E56" s="1260"/>
      <c r="F56" s="1261"/>
      <c r="G56" s="891" t="e">
        <f>#REF!</f>
        <v>#REF!</v>
      </c>
      <c r="H56" s="587">
        <v>11.553000000000001</v>
      </c>
      <c r="I56" s="586" t="e">
        <f>G56*H56</f>
        <v>#REF!</v>
      </c>
      <c r="K56" s="376" t="e">
        <f>I56/1.19</f>
        <v>#REF!</v>
      </c>
    </row>
    <row r="57" spans="2:12" ht="18.75" customHeight="1" thickBot="1" x14ac:dyDescent="0.3">
      <c r="B57" s="1259" t="s">
        <v>476</v>
      </c>
      <c r="C57" s="1260"/>
      <c r="D57" s="1260"/>
      <c r="E57" s="1260"/>
      <c r="F57" s="1260"/>
      <c r="G57" s="1260"/>
      <c r="H57" s="1262"/>
      <c r="I57" s="671" t="e">
        <f>I53+I54+I55+I56</f>
        <v>#REF!</v>
      </c>
      <c r="K57" s="346" t="e">
        <f>I53+I54+I55+K56</f>
        <v>#REF!</v>
      </c>
    </row>
    <row r="58" spans="2:12" ht="18.75" customHeight="1" thickBot="1" x14ac:dyDescent="0.3">
      <c r="B58" s="1259" t="s">
        <v>299</v>
      </c>
      <c r="C58" s="1260"/>
      <c r="D58" s="1260"/>
      <c r="E58" s="1260"/>
      <c r="F58" s="1260"/>
      <c r="G58" s="1260"/>
      <c r="H58" s="1262"/>
      <c r="I58" s="672">
        <f>INTERVENTORIA!H47</f>
        <v>1745457021</v>
      </c>
      <c r="K58" s="654" t="e">
        <f>I58/I57</f>
        <v>#REF!</v>
      </c>
      <c r="L58" s="886"/>
    </row>
    <row r="59" spans="2:12" ht="6" customHeight="1" thickBot="1" x14ac:dyDescent="0.3">
      <c r="B59" s="426"/>
      <c r="C59" s="374"/>
      <c r="D59" s="374"/>
      <c r="E59" s="374"/>
      <c r="F59" s="374"/>
      <c r="G59" s="374"/>
      <c r="H59" s="374"/>
      <c r="I59" s="673"/>
      <c r="K59" s="425"/>
    </row>
    <row r="60" spans="2:12" ht="19.5" customHeight="1" thickBot="1" x14ac:dyDescent="0.3">
      <c r="B60" s="1263" t="s">
        <v>455</v>
      </c>
      <c r="C60" s="1264"/>
      <c r="D60" s="1264"/>
      <c r="E60" s="1265"/>
      <c r="F60" s="1265"/>
      <c r="G60" s="1265"/>
      <c r="H60" s="1265"/>
      <c r="I60" s="677" t="e">
        <f>I57+I58</f>
        <v>#REF!</v>
      </c>
      <c r="K60" s="425">
        <v>6778974521.1191998</v>
      </c>
      <c r="L60" s="641" t="e">
        <f>I60-K60</f>
        <v>#REF!</v>
      </c>
    </row>
    <row r="61" spans="2:12" ht="7.5" customHeight="1" x14ac:dyDescent="0.25">
      <c r="B61" s="427"/>
      <c r="C61" s="428"/>
      <c r="D61" s="428"/>
      <c r="E61" s="375"/>
      <c r="F61" s="375"/>
      <c r="G61" s="428"/>
      <c r="H61" s="375"/>
      <c r="I61" s="429"/>
      <c r="K61" s="425"/>
    </row>
    <row r="62" spans="2:12" ht="19.5" customHeight="1" x14ac:dyDescent="0.25">
      <c r="B62" s="1257" t="s">
        <v>26</v>
      </c>
      <c r="C62" s="1258"/>
      <c r="D62" s="1258"/>
      <c r="E62" s="1258"/>
      <c r="F62" s="94" t="s">
        <v>142</v>
      </c>
      <c r="H62" s="218"/>
      <c r="I62" s="216"/>
      <c r="K62" s="653" t="e">
        <f>+(I50+I51+I52)/I49</f>
        <v>#REF!</v>
      </c>
    </row>
    <row r="63" spans="2:12" x14ac:dyDescent="0.25">
      <c r="B63" s="174"/>
      <c r="C63" s="557"/>
      <c r="D63" s="557"/>
      <c r="E63" s="84"/>
      <c r="F63" s="175"/>
      <c r="H63" s="219"/>
      <c r="I63" s="216"/>
      <c r="K63" s="638" t="e">
        <f>1+K62</f>
        <v>#REF!</v>
      </c>
    </row>
    <row r="64" spans="2:12" x14ac:dyDescent="0.25">
      <c r="B64" s="174"/>
      <c r="C64" s="557"/>
      <c r="D64" s="557"/>
      <c r="E64" s="84"/>
      <c r="F64" s="175"/>
      <c r="H64" s="219"/>
      <c r="I64" s="216"/>
      <c r="K64" s="425"/>
    </row>
    <row r="65" spans="2:11" x14ac:dyDescent="0.25">
      <c r="B65" s="174"/>
      <c r="C65" s="557"/>
      <c r="D65" s="557"/>
      <c r="E65" s="84"/>
      <c r="F65" s="175"/>
      <c r="H65" s="219"/>
      <c r="I65" s="216"/>
      <c r="K65" s="425"/>
    </row>
    <row r="66" spans="2:11" x14ac:dyDescent="0.25">
      <c r="B66" s="174"/>
      <c r="C66" s="557"/>
      <c r="D66" s="557"/>
      <c r="E66" s="84"/>
      <c r="F66" s="175"/>
      <c r="H66" s="219"/>
      <c r="I66" s="216"/>
      <c r="K66" s="425"/>
    </row>
    <row r="67" spans="2:11" ht="15" customHeight="1" x14ac:dyDescent="0.25">
      <c r="B67" s="176"/>
      <c r="C67" s="558"/>
      <c r="D67" s="558"/>
      <c r="E67" s="84"/>
      <c r="F67" s="175"/>
      <c r="H67" s="217"/>
      <c r="I67" s="216"/>
      <c r="K67" s="425"/>
    </row>
    <row r="68" spans="2:11" x14ac:dyDescent="0.25">
      <c r="B68" s="560" t="s">
        <v>470</v>
      </c>
      <c r="C68" s="561"/>
      <c r="D68" s="561"/>
      <c r="E68" s="84"/>
      <c r="F68" s="85" t="s">
        <v>163</v>
      </c>
      <c r="H68" s="217"/>
      <c r="I68" s="216"/>
      <c r="K68" s="425"/>
    </row>
    <row r="69" spans="2:11" x14ac:dyDescent="0.25">
      <c r="B69" s="560" t="s">
        <v>162</v>
      </c>
      <c r="C69" s="561"/>
      <c r="D69" s="561"/>
      <c r="E69" s="84"/>
      <c r="F69" s="85" t="s">
        <v>164</v>
      </c>
      <c r="H69" s="217"/>
      <c r="I69" s="216"/>
    </row>
    <row r="70" spans="2:11" x14ac:dyDescent="0.25">
      <c r="B70" s="215" t="s">
        <v>471</v>
      </c>
      <c r="C70" s="199"/>
      <c r="D70" s="199"/>
      <c r="E70" s="84"/>
      <c r="F70" s="199" t="s">
        <v>165</v>
      </c>
      <c r="H70" s="217"/>
      <c r="I70" s="216"/>
    </row>
    <row r="71" spans="2:11" x14ac:dyDescent="0.25">
      <c r="B71" s="215" t="s">
        <v>473</v>
      </c>
      <c r="C71" s="199"/>
      <c r="D71" s="199"/>
      <c r="E71" s="84"/>
      <c r="H71" s="217"/>
      <c r="I71" s="216"/>
    </row>
    <row r="72" spans="2:11" x14ac:dyDescent="0.25">
      <c r="B72" s="215"/>
      <c r="C72" s="199"/>
      <c r="D72" s="199"/>
      <c r="E72" s="84"/>
      <c r="H72" s="217"/>
      <c r="I72" s="216"/>
      <c r="K72" s="541"/>
    </row>
    <row r="73" spans="2:11" x14ac:dyDescent="0.25">
      <c r="B73" s="1257"/>
      <c r="C73" s="1258"/>
      <c r="D73" s="1258"/>
      <c r="E73" s="1258"/>
      <c r="H73" s="217"/>
      <c r="I73" s="216"/>
      <c r="K73" s="540"/>
    </row>
    <row r="74" spans="2:11" ht="15.9" customHeight="1" x14ac:dyDescent="0.25">
      <c r="B74" s="139"/>
      <c r="C74" s="138"/>
      <c r="D74" s="138"/>
      <c r="E74" s="84"/>
      <c r="H74" s="217"/>
      <c r="I74" s="216"/>
    </row>
    <row r="75" spans="2:11" ht="15.6" thickBot="1" x14ac:dyDescent="0.3">
      <c r="B75" s="177"/>
      <c r="C75" s="102"/>
      <c r="D75" s="102"/>
      <c r="E75" s="86"/>
      <c r="F75" s="102"/>
      <c r="G75" s="890"/>
      <c r="H75" s="430"/>
      <c r="I75" s="222"/>
    </row>
    <row r="76" spans="2:11" x14ac:dyDescent="0.25">
      <c r="B76" s="431"/>
      <c r="C76" s="431"/>
      <c r="D76" s="431"/>
      <c r="E76" s="84"/>
      <c r="F76" s="85"/>
      <c r="H76" s="217"/>
    </row>
    <row r="77" spans="2:11" ht="15.6" x14ac:dyDescent="0.25">
      <c r="B77" s="432"/>
      <c r="C77" s="432"/>
      <c r="D77" s="432"/>
      <c r="H77" s="217"/>
    </row>
    <row r="78" spans="2:11" x14ac:dyDescent="0.25">
      <c r="B78" s="433"/>
      <c r="C78" s="433"/>
      <c r="D78" s="433"/>
      <c r="H78" s="217"/>
    </row>
    <row r="79" spans="2:11" x14ac:dyDescent="0.25">
      <c r="B79" s="434"/>
      <c r="C79" s="434"/>
      <c r="D79" s="434"/>
      <c r="H79" s="217"/>
    </row>
    <row r="80" spans="2:11" x14ac:dyDescent="0.25">
      <c r="B80" s="199"/>
      <c r="C80" s="199"/>
      <c r="D80" s="199"/>
      <c r="H80" s="217"/>
    </row>
  </sheetData>
  <mergeCells count="20">
    <mergeCell ref="B62:E62"/>
    <mergeCell ref="B73:E73"/>
    <mergeCell ref="B54:H54"/>
    <mergeCell ref="B55:H55"/>
    <mergeCell ref="B56:F56"/>
    <mergeCell ref="B57:H57"/>
    <mergeCell ref="B58:H58"/>
    <mergeCell ref="B60:H60"/>
    <mergeCell ref="B53:E53"/>
    <mergeCell ref="B1:I1"/>
    <mergeCell ref="B2:I2"/>
    <mergeCell ref="B3:I3"/>
    <mergeCell ref="B4:I4"/>
    <mergeCell ref="B5:F5"/>
    <mergeCell ref="G5:I5"/>
    <mergeCell ref="C6:D6"/>
    <mergeCell ref="B49:E49"/>
    <mergeCell ref="B50:E50"/>
    <mergeCell ref="B51:E51"/>
    <mergeCell ref="B52:E52"/>
  </mergeCells>
  <printOptions horizontalCentered="1" verticalCentered="1"/>
  <pageMargins left="0.23622047244094491" right="0.23622047244094491" top="0.35433070866141736" bottom="0.35433070866141736" header="0.31496062992125984" footer="0.31496062992125984"/>
  <pageSetup scale="64" fitToHeight="0" orientation="portrait" horizontalDpi="4294967295" verticalDpi="4294967295" r:id="rId1"/>
  <rowBreaks count="1" manualBreakCount="1">
    <brk id="35" min="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80"/>
  <sheetViews>
    <sheetView workbookViewId="0"/>
  </sheetViews>
  <sheetFormatPr baseColWidth="10" defaultColWidth="20.44140625" defaultRowHeight="15" x14ac:dyDescent="0.25"/>
  <cols>
    <col min="1" max="1" width="1.6640625" style="199" customWidth="1"/>
    <col min="2" max="2" width="8.109375" style="224" customWidth="1"/>
    <col min="3" max="3" width="20.88671875" style="224" customWidth="1"/>
    <col min="4" max="4" width="11" style="224" customWidth="1"/>
    <col min="5" max="5" width="46.6640625" style="199" customWidth="1"/>
    <col min="6" max="6" width="12.33203125" style="199" customWidth="1"/>
    <col min="7" max="7" width="17" style="224" customWidth="1"/>
    <col min="8" max="8" width="15.109375" style="199" customWidth="1"/>
    <col min="9" max="9" width="25.33203125" style="199" customWidth="1"/>
    <col min="10" max="10" width="4.109375" style="199" customWidth="1"/>
    <col min="11" max="11" width="22.88671875" style="376" customWidth="1"/>
    <col min="12" max="12" width="25.44140625" style="199" bestFit="1" customWidth="1"/>
    <col min="13" max="16384" width="20.44140625" style="199"/>
  </cols>
  <sheetData>
    <row r="1" spans="2:12" ht="71.25" customHeight="1" thickBot="1" x14ac:dyDescent="0.3">
      <c r="B1" s="1237"/>
      <c r="C1" s="1237"/>
      <c r="D1" s="1237"/>
      <c r="E1" s="1237"/>
      <c r="F1" s="1237"/>
      <c r="G1" s="1237"/>
      <c r="H1" s="1237"/>
      <c r="I1" s="1237"/>
    </row>
    <row r="2" spans="2:12" ht="35.25" customHeight="1" x14ac:dyDescent="0.25">
      <c r="B2" s="1238" t="s">
        <v>45</v>
      </c>
      <c r="C2" s="1239"/>
      <c r="D2" s="1239"/>
      <c r="E2" s="1240"/>
      <c r="F2" s="1240"/>
      <c r="G2" s="1240"/>
      <c r="H2" s="1240"/>
      <c r="I2" s="1241"/>
    </row>
    <row r="3" spans="2:12" ht="35.25" customHeight="1" thickBot="1" x14ac:dyDescent="0.3">
      <c r="B3" s="1242" t="s">
        <v>147</v>
      </c>
      <c r="C3" s="1243"/>
      <c r="D3" s="1243"/>
      <c r="E3" s="1244"/>
      <c r="F3" s="1244"/>
      <c r="G3" s="1244"/>
      <c r="H3" s="1244"/>
      <c r="I3" s="1245"/>
    </row>
    <row r="4" spans="2:12" ht="35.25" customHeight="1" x14ac:dyDescent="0.25">
      <c r="B4" s="1238" t="s">
        <v>388</v>
      </c>
      <c r="C4" s="1239"/>
      <c r="D4" s="1239"/>
      <c r="E4" s="1240"/>
      <c r="F4" s="1240"/>
      <c r="G4" s="1240"/>
      <c r="H4" s="1240"/>
      <c r="I4" s="1241"/>
      <c r="K4" s="377"/>
    </row>
    <row r="5" spans="2:12" ht="35.25" customHeight="1" x14ac:dyDescent="0.25">
      <c r="B5" s="1246" t="s">
        <v>217</v>
      </c>
      <c r="C5" s="1247"/>
      <c r="D5" s="1247"/>
      <c r="E5" s="1247"/>
      <c r="F5" s="1247"/>
      <c r="G5" s="1247" t="s">
        <v>323</v>
      </c>
      <c r="H5" s="1247"/>
      <c r="I5" s="1248"/>
    </row>
    <row r="6" spans="2:12" ht="33" customHeight="1" x14ac:dyDescent="0.25">
      <c r="B6" s="360" t="s">
        <v>27</v>
      </c>
      <c r="C6" s="1249" t="s">
        <v>459</v>
      </c>
      <c r="D6" s="1250"/>
      <c r="E6" s="361" t="s">
        <v>1</v>
      </c>
      <c r="F6" s="361" t="s">
        <v>46</v>
      </c>
      <c r="G6" s="361" t="s">
        <v>47</v>
      </c>
      <c r="H6" s="361" t="s">
        <v>48</v>
      </c>
      <c r="I6" s="362" t="s">
        <v>6</v>
      </c>
    </row>
    <row r="7" spans="2:12" ht="15.6" x14ac:dyDescent="0.3">
      <c r="B7" s="378"/>
      <c r="C7" s="546"/>
      <c r="D7" s="546"/>
      <c r="E7" s="364" t="s">
        <v>191</v>
      </c>
      <c r="F7" s="364"/>
      <c r="G7" s="379"/>
      <c r="H7" s="380"/>
      <c r="I7" s="381"/>
    </row>
    <row r="8" spans="2:12" ht="30" x14ac:dyDescent="0.25">
      <c r="B8" s="342" t="s">
        <v>573</v>
      </c>
      <c r="C8" s="548" t="s">
        <v>461</v>
      </c>
      <c r="D8" s="548">
        <v>210</v>
      </c>
      <c r="E8" s="646" t="str">
        <f>CANTIDADES!B11</f>
        <v>Excavación sin clasificar de la explanación, canales y prestamos. No incluye botada.</v>
      </c>
      <c r="F8" s="337" t="s">
        <v>50</v>
      </c>
      <c r="G8" s="198">
        <f>CANTIDADES!G11</f>
        <v>1798</v>
      </c>
      <c r="H8" s="875">
        <v>8372</v>
      </c>
      <c r="I8" s="385">
        <f>G8*H8</f>
        <v>15052856</v>
      </c>
      <c r="K8" s="639" t="e">
        <f t="shared" ref="K8:K16" si="0">+I8*$K$63</f>
        <v>#REF!</v>
      </c>
    </row>
    <row r="9" spans="2:12" ht="30" x14ac:dyDescent="0.25">
      <c r="B9" s="382" t="s">
        <v>571</v>
      </c>
      <c r="C9" s="658" t="s">
        <v>460</v>
      </c>
      <c r="D9" s="547" t="s">
        <v>571</v>
      </c>
      <c r="E9" s="383" t="s">
        <v>1636</v>
      </c>
      <c r="F9" s="337" t="s">
        <v>50</v>
      </c>
      <c r="G9" s="198">
        <f>+CANTIDADES!G12</f>
        <v>3419</v>
      </c>
      <c r="H9" s="384">
        <v>3250</v>
      </c>
      <c r="I9" s="385">
        <f>+H9*G9</f>
        <v>11111750</v>
      </c>
      <c r="K9" s="639" t="e">
        <f t="shared" si="0"/>
        <v>#REF!</v>
      </c>
    </row>
    <row r="10" spans="2:12" ht="30" x14ac:dyDescent="0.25">
      <c r="B10" s="659" t="s">
        <v>221</v>
      </c>
      <c r="C10" s="660" t="s">
        <v>460</v>
      </c>
      <c r="D10" s="661" t="s">
        <v>221</v>
      </c>
      <c r="E10" s="386" t="s">
        <v>157</v>
      </c>
      <c r="F10" s="337" t="s">
        <v>50</v>
      </c>
      <c r="G10" s="387">
        <f>+CANTIDADES!G14</f>
        <v>816</v>
      </c>
      <c r="H10" s="384">
        <v>15589</v>
      </c>
      <c r="I10" s="385">
        <f>+H10*G10</f>
        <v>12720624</v>
      </c>
      <c r="K10" s="639" t="e">
        <f t="shared" si="0"/>
        <v>#REF!</v>
      </c>
    </row>
    <row r="11" spans="2:12" ht="36.9" customHeight="1" x14ac:dyDescent="0.25">
      <c r="B11" s="659" t="s">
        <v>577</v>
      </c>
      <c r="C11" s="660" t="s">
        <v>460</v>
      </c>
      <c r="D11" s="661" t="s">
        <v>577</v>
      </c>
      <c r="E11" s="386" t="str">
        <f>CANTIDADES!B23</f>
        <v>Lleno mecánico compactado con material de la excavación</v>
      </c>
      <c r="F11" s="337" t="str">
        <f>F10</f>
        <v>m³</v>
      </c>
      <c r="G11" s="387">
        <f>CANTIDADES!G23</f>
        <v>1798</v>
      </c>
      <c r="H11" s="384">
        <v>12706</v>
      </c>
      <c r="I11" s="385">
        <f>+H11*G11</f>
        <v>22845388</v>
      </c>
      <c r="K11" s="639" t="e">
        <f t="shared" si="0"/>
        <v>#REF!</v>
      </c>
    </row>
    <row r="12" spans="2:12" ht="36" customHeight="1" x14ac:dyDescent="0.25">
      <c r="B12" s="659" t="s">
        <v>575</v>
      </c>
      <c r="C12" s="660" t="s">
        <v>460</v>
      </c>
      <c r="D12" s="661" t="s">
        <v>575</v>
      </c>
      <c r="E12" s="386" t="s">
        <v>574</v>
      </c>
      <c r="F12" s="337" t="s">
        <v>50</v>
      </c>
      <c r="G12" s="387">
        <f>CANTIDADES!G24</f>
        <v>1786</v>
      </c>
      <c r="H12" s="384">
        <v>67530</v>
      </c>
      <c r="I12" s="385">
        <f>G12*H12</f>
        <v>120608580</v>
      </c>
      <c r="K12" s="639" t="e">
        <f t="shared" si="0"/>
        <v>#REF!</v>
      </c>
    </row>
    <row r="13" spans="2:12" ht="30" x14ac:dyDescent="0.25">
      <c r="B13" s="382" t="s">
        <v>235</v>
      </c>
      <c r="C13" s="547" t="s">
        <v>461</v>
      </c>
      <c r="D13" s="547" t="s">
        <v>462</v>
      </c>
      <c r="E13" s="383" t="s">
        <v>69</v>
      </c>
      <c r="F13" s="337" t="s">
        <v>60</v>
      </c>
      <c r="G13" s="198">
        <f>+CANTIDADES!G158</f>
        <v>18</v>
      </c>
      <c r="H13" s="384">
        <v>525988</v>
      </c>
      <c r="I13" s="385">
        <f>+H13*G13</f>
        <v>9467784</v>
      </c>
      <c r="K13" s="639" t="e">
        <f t="shared" si="0"/>
        <v>#REF!</v>
      </c>
    </row>
    <row r="14" spans="2:12" ht="30" x14ac:dyDescent="0.25">
      <c r="B14" s="382" t="s">
        <v>351</v>
      </c>
      <c r="C14" s="547" t="s">
        <v>461</v>
      </c>
      <c r="D14" s="547" t="s">
        <v>463</v>
      </c>
      <c r="E14" s="383" t="s">
        <v>38</v>
      </c>
      <c r="F14" s="337" t="s">
        <v>51</v>
      </c>
      <c r="G14" s="198">
        <f>+CANTIDADES!G26</f>
        <v>25085</v>
      </c>
      <c r="H14" s="384">
        <v>1091</v>
      </c>
      <c r="I14" s="385">
        <f>+H14*G14</f>
        <v>27367735</v>
      </c>
      <c r="K14" s="639" t="e">
        <f t="shared" si="0"/>
        <v>#REF!</v>
      </c>
    </row>
    <row r="15" spans="2:12" ht="30" x14ac:dyDescent="0.25">
      <c r="B15" s="382" t="s">
        <v>389</v>
      </c>
      <c r="C15" s="660" t="s">
        <v>460</v>
      </c>
      <c r="D15" s="547" t="s">
        <v>389</v>
      </c>
      <c r="E15" s="383" t="s">
        <v>390</v>
      </c>
      <c r="F15" s="337" t="s">
        <v>51</v>
      </c>
      <c r="G15" s="198">
        <f>CANTIDADES!G27</f>
        <v>5047</v>
      </c>
      <c r="H15" s="384">
        <v>6170</v>
      </c>
      <c r="I15" s="385">
        <f>G15*H15</f>
        <v>31139990</v>
      </c>
      <c r="K15" s="639" t="e">
        <f t="shared" si="0"/>
        <v>#REF!</v>
      </c>
    </row>
    <row r="16" spans="2:12" s="217" customFormat="1" ht="15.6" x14ac:dyDescent="0.25">
      <c r="B16" s="342"/>
      <c r="C16" s="548"/>
      <c r="D16" s="548"/>
      <c r="E16" s="388" t="s">
        <v>52</v>
      </c>
      <c r="F16" s="202"/>
      <c r="G16" s="200"/>
      <c r="H16" s="389"/>
      <c r="I16" s="184">
        <f>SUM(I8:I15)</f>
        <v>250314707</v>
      </c>
      <c r="K16" s="640" t="e">
        <f t="shared" si="0"/>
        <v>#REF!</v>
      </c>
      <c r="L16" s="650" t="e">
        <f>SUM(K8:K15)</f>
        <v>#REF!</v>
      </c>
    </row>
    <row r="17" spans="2:12" ht="15.6" x14ac:dyDescent="0.25">
      <c r="B17" s="390"/>
      <c r="C17" s="549"/>
      <c r="D17" s="549"/>
      <c r="E17" s="365" t="s">
        <v>75</v>
      </c>
      <c r="F17" s="365"/>
      <c r="G17" s="391"/>
      <c r="H17" s="380"/>
      <c r="I17" s="392"/>
      <c r="K17" s="639"/>
    </row>
    <row r="18" spans="2:12" s="393" customFormat="1" ht="51" customHeight="1" x14ac:dyDescent="0.25">
      <c r="B18" s="382" t="s">
        <v>223</v>
      </c>
      <c r="C18" s="547" t="s">
        <v>461</v>
      </c>
      <c r="D18" s="547" t="s">
        <v>464</v>
      </c>
      <c r="E18" s="383" t="str">
        <f>CANTIDADES!B34</f>
        <v>Suministro, colocación, conformación y compactación de material de la zona para afirmado de vías, no incluye transporte.</v>
      </c>
      <c r="F18" s="337" t="s">
        <v>50</v>
      </c>
      <c r="G18" s="198">
        <f>CANTIDADES!G34</f>
        <v>2509</v>
      </c>
      <c r="H18" s="384">
        <v>46234</v>
      </c>
      <c r="I18" s="385">
        <f>+H18*G18</f>
        <v>116001106</v>
      </c>
      <c r="K18" s="639" t="e">
        <f t="shared" ref="K18:K48" si="1">+I18*$K$63</f>
        <v>#REF!</v>
      </c>
    </row>
    <row r="19" spans="2:12" s="393" customFormat="1" ht="51" customHeight="1" x14ac:dyDescent="0.25">
      <c r="B19" s="382" t="s">
        <v>267</v>
      </c>
      <c r="C19" s="547" t="s">
        <v>461</v>
      </c>
      <c r="D19" s="547" t="s">
        <v>466</v>
      </c>
      <c r="E19" s="383" t="s">
        <v>372</v>
      </c>
      <c r="F19" s="337" t="s">
        <v>50</v>
      </c>
      <c r="G19" s="198">
        <f>CANTIDADES!G37</f>
        <v>6171</v>
      </c>
      <c r="H19" s="892">
        <v>86939</v>
      </c>
      <c r="I19" s="385">
        <f>+H19*G19</f>
        <v>536500569</v>
      </c>
      <c r="K19" s="639" t="e">
        <f t="shared" si="1"/>
        <v>#REF!</v>
      </c>
    </row>
    <row r="20" spans="2:12" s="393" customFormat="1" x14ac:dyDescent="0.25">
      <c r="B20" s="382"/>
      <c r="C20" s="547"/>
      <c r="D20" s="547"/>
      <c r="E20" s="383"/>
      <c r="F20" s="337"/>
      <c r="G20" s="198"/>
      <c r="H20" s="384"/>
      <c r="I20" s="385"/>
      <c r="K20" s="639" t="e">
        <f t="shared" si="1"/>
        <v>#REF!</v>
      </c>
    </row>
    <row r="21" spans="2:12" ht="15.6" x14ac:dyDescent="0.25">
      <c r="B21" s="394"/>
      <c r="C21" s="550"/>
      <c r="D21" s="550"/>
      <c r="E21" s="366" t="s">
        <v>76</v>
      </c>
      <c r="F21" s="366"/>
      <c r="G21" s="395"/>
      <c r="H21" s="396"/>
      <c r="I21" s="397">
        <f>SUM(I18:I19)</f>
        <v>652501675</v>
      </c>
      <c r="K21" s="640" t="e">
        <f t="shared" si="1"/>
        <v>#REF!</v>
      </c>
      <c r="L21" s="641" t="e">
        <f>SUM(K18:K19)</f>
        <v>#REF!</v>
      </c>
    </row>
    <row r="22" spans="2:12" ht="15.6" x14ac:dyDescent="0.3">
      <c r="B22" s="378"/>
      <c r="C22" s="546"/>
      <c r="D22" s="546"/>
      <c r="E22" s="364" t="s">
        <v>192</v>
      </c>
      <c r="F22" s="364"/>
      <c r="G22" s="380"/>
      <c r="H22" s="380"/>
      <c r="I22" s="398"/>
      <c r="K22" s="639" t="e">
        <f t="shared" si="1"/>
        <v>#REF!</v>
      </c>
    </row>
    <row r="23" spans="2:12" ht="97.5" customHeight="1" x14ac:dyDescent="0.25">
      <c r="B23" s="664" t="s">
        <v>224</v>
      </c>
      <c r="C23" s="551" t="s">
        <v>461</v>
      </c>
      <c r="D23" s="551">
        <v>900</v>
      </c>
      <c r="E23" s="383" t="s">
        <v>465</v>
      </c>
      <c r="F23" s="337" t="s">
        <v>54</v>
      </c>
      <c r="G23" s="198">
        <f>+CANTIDADES!G44</f>
        <v>840961</v>
      </c>
      <c r="H23" s="384">
        <v>1222</v>
      </c>
      <c r="I23" s="385">
        <f>+H23*G23</f>
        <v>1027654342</v>
      </c>
      <c r="K23" s="639" t="e">
        <f t="shared" si="1"/>
        <v>#REF!</v>
      </c>
    </row>
    <row r="24" spans="2:12" ht="15.6" x14ac:dyDescent="0.3">
      <c r="B24" s="342"/>
      <c r="C24" s="548"/>
      <c r="D24" s="548"/>
      <c r="E24" s="399" t="s">
        <v>55</v>
      </c>
      <c r="F24" s="367"/>
      <c r="G24" s="198"/>
      <c r="H24" s="400"/>
      <c r="I24" s="184">
        <f>+SUM(I23:I23)</f>
        <v>1027654342</v>
      </c>
      <c r="K24" s="640" t="e">
        <f t="shared" si="1"/>
        <v>#REF!</v>
      </c>
      <c r="L24" s="641" t="e">
        <f>SUM(K23)</f>
        <v>#REF!</v>
      </c>
    </row>
    <row r="25" spans="2:12" ht="31.2" x14ac:dyDescent="0.25">
      <c r="B25" s="378"/>
      <c r="C25" s="546"/>
      <c r="D25" s="546"/>
      <c r="E25" s="368" t="s">
        <v>56</v>
      </c>
      <c r="F25" s="368"/>
      <c r="G25" s="401"/>
      <c r="H25" s="380"/>
      <c r="I25" s="398"/>
      <c r="K25" s="639" t="e">
        <f t="shared" si="1"/>
        <v>#REF!</v>
      </c>
    </row>
    <row r="26" spans="2:12" ht="42" customHeight="1" x14ac:dyDescent="0.25">
      <c r="B26" s="659" t="s">
        <v>225</v>
      </c>
      <c r="C26" s="552" t="s">
        <v>461</v>
      </c>
      <c r="D26" s="661" t="s">
        <v>467</v>
      </c>
      <c r="E26" s="402" t="s">
        <v>159</v>
      </c>
      <c r="F26" s="369" t="s">
        <v>41</v>
      </c>
      <c r="G26" s="403">
        <f>+CANTIDADES!G48</f>
        <v>32708</v>
      </c>
      <c r="H26" s="404">
        <v>4215</v>
      </c>
      <c r="I26" s="385">
        <f>+H26*G26</f>
        <v>137864220</v>
      </c>
      <c r="K26" s="639" t="e">
        <f t="shared" si="1"/>
        <v>#REF!</v>
      </c>
    </row>
    <row r="27" spans="2:12" ht="15.6" x14ac:dyDescent="0.3">
      <c r="B27" s="342"/>
      <c r="C27" s="548"/>
      <c r="D27" s="548"/>
      <c r="E27" s="399" t="s">
        <v>58</v>
      </c>
      <c r="F27" s="367"/>
      <c r="G27" s="198"/>
      <c r="H27" s="400"/>
      <c r="I27" s="184">
        <f>SUM(I26:I26)</f>
        <v>137864220</v>
      </c>
      <c r="K27" s="640" t="e">
        <f t="shared" si="1"/>
        <v>#REF!</v>
      </c>
      <c r="L27" s="641" t="e">
        <f>SUM(K26)</f>
        <v>#REF!</v>
      </c>
    </row>
    <row r="28" spans="2:12" ht="15.6" x14ac:dyDescent="0.3">
      <c r="B28" s="378"/>
      <c r="C28" s="546"/>
      <c r="D28" s="546"/>
      <c r="E28" s="364" t="s">
        <v>59</v>
      </c>
      <c r="F28" s="364"/>
      <c r="G28" s="380"/>
      <c r="H28" s="380"/>
      <c r="I28" s="398"/>
      <c r="K28" s="639" t="e">
        <f t="shared" si="1"/>
        <v>#REF!</v>
      </c>
    </row>
    <row r="29" spans="2:12" ht="30" x14ac:dyDescent="0.25">
      <c r="B29" s="664" t="s">
        <v>581</v>
      </c>
      <c r="C29" s="551" t="s">
        <v>461</v>
      </c>
      <c r="D29" s="551">
        <v>600</v>
      </c>
      <c r="E29" s="383" t="s">
        <v>580</v>
      </c>
      <c r="F29" s="337" t="s">
        <v>50</v>
      </c>
      <c r="G29" s="198">
        <f>+CANTIDADES!G81</f>
        <v>10</v>
      </c>
      <c r="H29" s="384">
        <v>296866</v>
      </c>
      <c r="I29" s="385">
        <f t="shared" ref="I29:I39" si="2">+H29*G29</f>
        <v>2968660</v>
      </c>
      <c r="K29" s="639" t="e">
        <f t="shared" si="1"/>
        <v>#REF!</v>
      </c>
    </row>
    <row r="30" spans="2:12" ht="45.9" customHeight="1" x14ac:dyDescent="0.25">
      <c r="B30" s="664" t="s">
        <v>229</v>
      </c>
      <c r="C30" s="551" t="s">
        <v>461</v>
      </c>
      <c r="D30" s="551">
        <v>600</v>
      </c>
      <c r="E30" s="383" t="s">
        <v>195</v>
      </c>
      <c r="F30" s="337" t="s">
        <v>50</v>
      </c>
      <c r="G30" s="198">
        <f>+CANTIDADES!G104</f>
        <v>3409</v>
      </c>
      <c r="H30" s="384">
        <v>16311</v>
      </c>
      <c r="I30" s="385">
        <f t="shared" si="2"/>
        <v>55604199</v>
      </c>
      <c r="K30" s="639" t="e">
        <f t="shared" si="1"/>
        <v>#REF!</v>
      </c>
    </row>
    <row r="31" spans="2:12" ht="30" x14ac:dyDescent="0.25">
      <c r="B31" s="664" t="s">
        <v>231</v>
      </c>
      <c r="C31" s="551" t="s">
        <v>461</v>
      </c>
      <c r="D31" s="551">
        <v>630</v>
      </c>
      <c r="E31" s="383" t="s">
        <v>144</v>
      </c>
      <c r="F31" s="337" t="s">
        <v>50</v>
      </c>
      <c r="G31" s="198">
        <f>+CANTIDADES!G111</f>
        <v>293</v>
      </c>
      <c r="H31" s="384">
        <v>651735</v>
      </c>
      <c r="I31" s="385">
        <f t="shared" si="2"/>
        <v>190958355</v>
      </c>
      <c r="K31" s="639" t="e">
        <f t="shared" si="1"/>
        <v>#REF!</v>
      </c>
    </row>
    <row r="32" spans="2:12" x14ac:dyDescent="0.25">
      <c r="B32" s="664" t="s">
        <v>232</v>
      </c>
      <c r="C32" s="551" t="s">
        <v>461</v>
      </c>
      <c r="D32" s="551">
        <v>630</v>
      </c>
      <c r="E32" s="405" t="s">
        <v>72</v>
      </c>
      <c r="F32" s="337" t="s">
        <v>50</v>
      </c>
      <c r="G32" s="198">
        <f>+CANTIDADES!G140</f>
        <v>15</v>
      </c>
      <c r="H32" s="406">
        <v>443035</v>
      </c>
      <c r="I32" s="385">
        <f t="shared" si="2"/>
        <v>6645525</v>
      </c>
      <c r="K32" s="639" t="e">
        <f t="shared" si="1"/>
        <v>#REF!</v>
      </c>
    </row>
    <row r="33" spans="2:12" ht="18" customHeight="1" x14ac:dyDescent="0.25">
      <c r="B33" s="664" t="s">
        <v>514</v>
      </c>
      <c r="C33" s="551" t="s">
        <v>461</v>
      </c>
      <c r="D33" s="551">
        <v>630</v>
      </c>
      <c r="E33" s="596" t="s">
        <v>516</v>
      </c>
      <c r="F33" s="337" t="s">
        <v>50</v>
      </c>
      <c r="G33" s="198">
        <f>CANTIDADES!G146</f>
        <v>6</v>
      </c>
      <c r="H33" s="389">
        <v>604285</v>
      </c>
      <c r="I33" s="385">
        <f t="shared" si="2"/>
        <v>3625710</v>
      </c>
      <c r="K33" s="639" t="e">
        <f t="shared" si="1"/>
        <v>#REF!</v>
      </c>
    </row>
    <row r="34" spans="2:12" ht="45.9" customHeight="1" x14ac:dyDescent="0.25">
      <c r="B34" s="664" t="s">
        <v>515</v>
      </c>
      <c r="C34" s="551" t="s">
        <v>461</v>
      </c>
      <c r="D34" s="551">
        <v>630</v>
      </c>
      <c r="E34" s="596" t="s">
        <v>517</v>
      </c>
      <c r="F34" s="337" t="s">
        <v>50</v>
      </c>
      <c r="G34" s="198">
        <f>CANTIDADES!G150</f>
        <v>14</v>
      </c>
      <c r="H34" s="389">
        <v>647086</v>
      </c>
      <c r="I34" s="385">
        <f t="shared" si="2"/>
        <v>9059204</v>
      </c>
      <c r="K34" s="639" t="e">
        <f t="shared" si="1"/>
        <v>#REF!</v>
      </c>
    </row>
    <row r="35" spans="2:12" ht="87" customHeight="1" x14ac:dyDescent="0.25">
      <c r="B35" s="664" t="s">
        <v>236</v>
      </c>
      <c r="C35" s="559" t="s">
        <v>460</v>
      </c>
      <c r="D35" s="551" t="s">
        <v>236</v>
      </c>
      <c r="E35" s="407" t="s">
        <v>70</v>
      </c>
      <c r="F35" s="369" t="s">
        <v>228</v>
      </c>
      <c r="G35" s="198">
        <f>+CANTIDADES!G160</f>
        <v>32</v>
      </c>
      <c r="H35" s="384">
        <v>64364</v>
      </c>
      <c r="I35" s="385">
        <f t="shared" si="2"/>
        <v>2059648</v>
      </c>
      <c r="K35" s="639" t="e">
        <f t="shared" si="1"/>
        <v>#REF!</v>
      </c>
    </row>
    <row r="36" spans="2:12" ht="30" x14ac:dyDescent="0.25">
      <c r="B36" s="664" t="s">
        <v>237</v>
      </c>
      <c r="C36" s="559" t="s">
        <v>460</v>
      </c>
      <c r="D36" s="551" t="s">
        <v>237</v>
      </c>
      <c r="E36" s="405" t="s">
        <v>145</v>
      </c>
      <c r="F36" s="337" t="s">
        <v>50</v>
      </c>
      <c r="G36" s="408">
        <f>+CANTIDADES!G162</f>
        <v>2154</v>
      </c>
      <c r="H36" s="406">
        <v>91552</v>
      </c>
      <c r="I36" s="385">
        <f>+H36*G36</f>
        <v>197203008</v>
      </c>
      <c r="K36" s="639" t="e">
        <f t="shared" si="1"/>
        <v>#REF!</v>
      </c>
    </row>
    <row r="37" spans="2:12" ht="45" x14ac:dyDescent="0.25">
      <c r="B37" s="664" t="s">
        <v>353</v>
      </c>
      <c r="C37" s="551" t="s">
        <v>461</v>
      </c>
      <c r="D37" s="551">
        <v>201</v>
      </c>
      <c r="E37" s="405" t="s">
        <v>352</v>
      </c>
      <c r="F37" s="337" t="s">
        <v>50</v>
      </c>
      <c r="G37" s="408">
        <f>CANTIDADES!G164</f>
        <v>1057</v>
      </c>
      <c r="H37" s="406">
        <v>105279</v>
      </c>
      <c r="I37" s="385">
        <f>+H37*G37</f>
        <v>111279903</v>
      </c>
      <c r="K37" s="639" t="e">
        <f t="shared" si="1"/>
        <v>#REF!</v>
      </c>
    </row>
    <row r="38" spans="2:12" ht="38.25" customHeight="1" x14ac:dyDescent="0.25">
      <c r="B38" s="662" t="s">
        <v>238</v>
      </c>
      <c r="C38" s="553" t="s">
        <v>461</v>
      </c>
      <c r="D38" s="553">
        <v>663</v>
      </c>
      <c r="E38" s="405" t="s">
        <v>146</v>
      </c>
      <c r="F38" s="370" t="s">
        <v>189</v>
      </c>
      <c r="G38" s="198">
        <f>+CANTIDADES!G180</f>
        <v>179</v>
      </c>
      <c r="H38" s="406">
        <v>1202769</v>
      </c>
      <c r="I38" s="385">
        <f t="shared" si="2"/>
        <v>215295651</v>
      </c>
      <c r="K38" s="639" t="e">
        <f t="shared" si="1"/>
        <v>#REF!</v>
      </c>
    </row>
    <row r="39" spans="2:12" ht="21.75" customHeight="1" x14ac:dyDescent="0.25">
      <c r="B39" s="665" t="s">
        <v>359</v>
      </c>
      <c r="C39" s="554" t="s">
        <v>461</v>
      </c>
      <c r="D39" s="554" t="s">
        <v>468</v>
      </c>
      <c r="E39" s="405" t="s">
        <v>197</v>
      </c>
      <c r="F39" s="337" t="s">
        <v>50</v>
      </c>
      <c r="G39" s="198">
        <f>+CANTIDADES!G182</f>
        <v>1064</v>
      </c>
      <c r="H39" s="406">
        <v>522275</v>
      </c>
      <c r="I39" s="385">
        <f t="shared" si="2"/>
        <v>555700600</v>
      </c>
      <c r="K39" s="639" t="e">
        <f t="shared" si="1"/>
        <v>#REF!</v>
      </c>
    </row>
    <row r="40" spans="2:12" ht="15.6" x14ac:dyDescent="0.25">
      <c r="B40" s="342"/>
      <c r="C40" s="548"/>
      <c r="D40" s="548"/>
      <c r="E40" s="409" t="s">
        <v>61</v>
      </c>
      <c r="F40" s="203"/>
      <c r="G40" s="410"/>
      <c r="H40" s="400"/>
      <c r="I40" s="184">
        <f>SUM(I29:I39)</f>
        <v>1350400463</v>
      </c>
      <c r="K40" s="640" t="e">
        <f t="shared" si="1"/>
        <v>#REF!</v>
      </c>
      <c r="L40" s="641" t="e">
        <f>SUM(K29:K39)</f>
        <v>#REF!</v>
      </c>
    </row>
    <row r="41" spans="2:12" ht="31.2" x14ac:dyDescent="0.25">
      <c r="B41" s="378"/>
      <c r="C41" s="546"/>
      <c r="D41" s="546"/>
      <c r="E41" s="368" t="s">
        <v>321</v>
      </c>
      <c r="F41" s="368"/>
      <c r="G41" s="401"/>
      <c r="H41" s="401"/>
      <c r="I41" s="398"/>
      <c r="K41" s="639" t="e">
        <f t="shared" si="1"/>
        <v>#REF!</v>
      </c>
    </row>
    <row r="42" spans="2:12" s="217" customFormat="1" ht="54.75" customHeight="1" x14ac:dyDescent="0.25">
      <c r="B42" s="662" t="s">
        <v>348</v>
      </c>
      <c r="C42" s="559" t="s">
        <v>460</v>
      </c>
      <c r="D42" s="370" t="s">
        <v>348</v>
      </c>
      <c r="E42" s="231" t="s">
        <v>349</v>
      </c>
      <c r="F42" s="337" t="s">
        <v>189</v>
      </c>
      <c r="G42" s="198">
        <f>CANTIDADES!G185</f>
        <v>5386</v>
      </c>
      <c r="H42" s="406">
        <v>49001</v>
      </c>
      <c r="I42" s="411">
        <f>+H42*G42</f>
        <v>263919386</v>
      </c>
      <c r="K42" s="639" t="e">
        <f t="shared" si="1"/>
        <v>#REF!</v>
      </c>
    </row>
    <row r="43" spans="2:12" ht="30" x14ac:dyDescent="0.25">
      <c r="B43" s="342" t="s">
        <v>358</v>
      </c>
      <c r="C43" s="548" t="s">
        <v>461</v>
      </c>
      <c r="D43" s="548">
        <v>700</v>
      </c>
      <c r="E43" s="412" t="s">
        <v>239</v>
      </c>
      <c r="F43" s="337" t="s">
        <v>189</v>
      </c>
      <c r="G43" s="198">
        <f>+CANTIDADES!G187</f>
        <v>20068</v>
      </c>
      <c r="H43" s="406">
        <v>1941</v>
      </c>
      <c r="I43" s="411">
        <f>+H43*G43</f>
        <v>38951988</v>
      </c>
      <c r="K43" s="639" t="e">
        <f t="shared" si="1"/>
        <v>#REF!</v>
      </c>
    </row>
    <row r="44" spans="2:12" s="217" customFormat="1" ht="60" x14ac:dyDescent="0.25">
      <c r="B44" s="663" t="s">
        <v>371</v>
      </c>
      <c r="C44" s="555" t="s">
        <v>461</v>
      </c>
      <c r="D44" s="555" t="s">
        <v>469</v>
      </c>
      <c r="E44" s="435" t="s">
        <v>501</v>
      </c>
      <c r="F44" s="337" t="s">
        <v>50</v>
      </c>
      <c r="G44" s="359">
        <f>CANTIDADES!G188</f>
        <v>1605</v>
      </c>
      <c r="H44" s="413">
        <v>752773</v>
      </c>
      <c r="I44" s="411">
        <f>G44*H44</f>
        <v>1208200665</v>
      </c>
      <c r="K44" s="639" t="e">
        <f t="shared" si="1"/>
        <v>#REF!</v>
      </c>
    </row>
    <row r="45" spans="2:12" ht="15.6" x14ac:dyDescent="0.25">
      <c r="B45" s="414"/>
      <c r="C45" s="556"/>
      <c r="D45" s="556"/>
      <c r="E45" s="415" t="s">
        <v>63</v>
      </c>
      <c r="F45" s="371"/>
      <c r="G45" s="416"/>
      <c r="H45" s="417"/>
      <c r="I45" s="418">
        <f>SUM(I42:I44)</f>
        <v>1511072039</v>
      </c>
      <c r="K45" s="640" t="e">
        <f t="shared" si="1"/>
        <v>#REF!</v>
      </c>
      <c r="L45" s="641" t="e">
        <f>SUM(K42:K44)</f>
        <v>#REF!</v>
      </c>
    </row>
    <row r="46" spans="2:12" ht="15.6" x14ac:dyDescent="0.25">
      <c r="B46" s="378"/>
      <c r="C46" s="546"/>
      <c r="D46" s="546"/>
      <c r="E46" s="368" t="s">
        <v>202</v>
      </c>
      <c r="F46" s="368"/>
      <c r="G46" s="401"/>
      <c r="H46" s="401"/>
      <c r="I46" s="398"/>
      <c r="K46" s="639" t="e">
        <f t="shared" si="1"/>
        <v>#REF!</v>
      </c>
    </row>
    <row r="47" spans="2:12" ht="102" customHeight="1" x14ac:dyDescent="0.25">
      <c r="B47" s="659" t="s">
        <v>360</v>
      </c>
      <c r="C47" s="552" t="s">
        <v>461</v>
      </c>
      <c r="D47" s="552" t="s">
        <v>472</v>
      </c>
      <c r="E47" s="383" t="s">
        <v>373</v>
      </c>
      <c r="F47" s="369" t="s">
        <v>228</v>
      </c>
      <c r="G47" s="198">
        <f>+CANTIDADES!G197</f>
        <v>64</v>
      </c>
      <c r="H47" s="404">
        <v>258430</v>
      </c>
      <c r="I47" s="385">
        <f>+H47*G47</f>
        <v>16539520</v>
      </c>
      <c r="K47" s="639" t="e">
        <f t="shared" si="1"/>
        <v>#REF!</v>
      </c>
    </row>
    <row r="48" spans="2:12" ht="16.2" thickBot="1" x14ac:dyDescent="0.3">
      <c r="B48" s="414"/>
      <c r="C48" s="556"/>
      <c r="D48" s="556"/>
      <c r="E48" s="415" t="s">
        <v>456</v>
      </c>
      <c r="F48" s="371"/>
      <c r="G48" s="416"/>
      <c r="H48" s="417"/>
      <c r="I48" s="418">
        <f>SUM(I47)</f>
        <v>16539520</v>
      </c>
      <c r="K48" s="640" t="e">
        <f t="shared" si="1"/>
        <v>#REF!</v>
      </c>
      <c r="L48" s="641" t="e">
        <f>SUM(K47)</f>
        <v>#REF!</v>
      </c>
    </row>
    <row r="49" spans="2:12" ht="18.75" customHeight="1" x14ac:dyDescent="0.25">
      <c r="B49" s="1251" t="s">
        <v>64</v>
      </c>
      <c r="C49" s="1252"/>
      <c r="D49" s="1252"/>
      <c r="E49" s="1253"/>
      <c r="F49" s="372"/>
      <c r="G49" s="419"/>
      <c r="H49" s="420"/>
      <c r="I49" s="669">
        <f>ROUND(+I45+I40+I27+I24+I16+I21+I48,0)</f>
        <v>4946346966</v>
      </c>
    </row>
    <row r="50" spans="2:12" ht="18.75" customHeight="1" x14ac:dyDescent="0.3">
      <c r="B50" s="1254" t="s">
        <v>175</v>
      </c>
      <c r="C50" s="1255"/>
      <c r="D50" s="1255"/>
      <c r="E50" s="1256"/>
      <c r="F50" s="373" t="e">
        <f>#REF!</f>
        <v>#REF!</v>
      </c>
      <c r="G50" s="421"/>
      <c r="H50" s="422"/>
      <c r="I50" s="670" t="e">
        <f>+I49*F50</f>
        <v>#REF!</v>
      </c>
      <c r="L50" s="642" t="e">
        <f>SUM(L6:L48)</f>
        <v>#REF!</v>
      </c>
    </row>
    <row r="51" spans="2:12" ht="18.75" customHeight="1" x14ac:dyDescent="0.25">
      <c r="B51" s="1254" t="s">
        <v>453</v>
      </c>
      <c r="C51" s="1255"/>
      <c r="D51" s="1255"/>
      <c r="E51" s="1256"/>
      <c r="F51" s="373">
        <v>0.03</v>
      </c>
      <c r="G51" s="421"/>
      <c r="H51" s="422"/>
      <c r="I51" s="670">
        <f>F51*I49</f>
        <v>148390408.97999999</v>
      </c>
    </row>
    <row r="52" spans="2:12" ht="18.75" customHeight="1" x14ac:dyDescent="0.25">
      <c r="B52" s="1254" t="s">
        <v>25</v>
      </c>
      <c r="C52" s="1255"/>
      <c r="D52" s="1255"/>
      <c r="E52" s="1256"/>
      <c r="F52" s="373" t="e">
        <f>+#REF!</f>
        <v>#REF!</v>
      </c>
      <c r="G52" s="575"/>
      <c r="H52" s="422"/>
      <c r="I52" s="670" t="e">
        <f>+I49*F52</f>
        <v>#REF!</v>
      </c>
    </row>
    <row r="53" spans="2:12" ht="18.75" customHeight="1" thickBot="1" x14ac:dyDescent="0.3">
      <c r="B53" s="1234" t="s">
        <v>160</v>
      </c>
      <c r="C53" s="1235"/>
      <c r="D53" s="1235"/>
      <c r="E53" s="1236"/>
      <c r="F53" s="373" t="e">
        <f>SUM(F50:F52)</f>
        <v>#REF!</v>
      </c>
      <c r="G53" s="423"/>
      <c r="H53" s="424"/>
      <c r="I53" s="888" t="e">
        <f>+I52+I50+I49+I51</f>
        <v>#REF!</v>
      </c>
    </row>
    <row r="54" spans="2:12" ht="18.75" customHeight="1" thickBot="1" x14ac:dyDescent="0.3">
      <c r="B54" s="1259" t="s">
        <v>474</v>
      </c>
      <c r="C54" s="1260"/>
      <c r="D54" s="1260"/>
      <c r="E54" s="1260"/>
      <c r="F54" s="1260"/>
      <c r="G54" s="1260"/>
      <c r="H54" s="1260"/>
      <c r="I54" s="652" t="e">
        <f>#REF!</f>
        <v>#REF!</v>
      </c>
      <c r="L54" s="668" t="e">
        <f>+L50+I54+I55+I56+I58</f>
        <v>#REF!</v>
      </c>
    </row>
    <row r="55" spans="2:12" ht="18.75" customHeight="1" thickBot="1" x14ac:dyDescent="0.3">
      <c r="B55" s="1259" t="s">
        <v>475</v>
      </c>
      <c r="C55" s="1260"/>
      <c r="D55" s="1260"/>
      <c r="E55" s="1260"/>
      <c r="F55" s="1260"/>
      <c r="G55" s="1260"/>
      <c r="H55" s="1260"/>
      <c r="I55" s="586" t="e">
        <f>#REF!</f>
        <v>#REF!</v>
      </c>
    </row>
    <row r="56" spans="2:12" ht="17.100000000000001" customHeight="1" thickBot="1" x14ac:dyDescent="0.3">
      <c r="B56" s="1259" t="s">
        <v>350</v>
      </c>
      <c r="C56" s="1260"/>
      <c r="D56" s="1260"/>
      <c r="E56" s="1260"/>
      <c r="F56" s="1261"/>
      <c r="G56" s="891" t="e">
        <f>#REF!</f>
        <v>#REF!</v>
      </c>
      <c r="H56" s="587">
        <v>11.553000000000001</v>
      </c>
      <c r="I56" s="586" t="e">
        <f>G56*H56</f>
        <v>#REF!</v>
      </c>
      <c r="K56" s="376" t="e">
        <f>I56/1.19</f>
        <v>#REF!</v>
      </c>
    </row>
    <row r="57" spans="2:12" ht="18.75" customHeight="1" thickBot="1" x14ac:dyDescent="0.3">
      <c r="B57" s="1259" t="s">
        <v>476</v>
      </c>
      <c r="C57" s="1260"/>
      <c r="D57" s="1260"/>
      <c r="E57" s="1260"/>
      <c r="F57" s="1260"/>
      <c r="G57" s="1260"/>
      <c r="H57" s="1262"/>
      <c r="I57" s="671" t="e">
        <f>I53+I54+I55+I56</f>
        <v>#REF!</v>
      </c>
      <c r="K57" s="346" t="e">
        <f>I53+I54+I55+K56</f>
        <v>#REF!</v>
      </c>
    </row>
    <row r="58" spans="2:12" ht="18.75" customHeight="1" thickBot="1" x14ac:dyDescent="0.3">
      <c r="B58" s="1259" t="s">
        <v>299</v>
      </c>
      <c r="C58" s="1260"/>
      <c r="D58" s="1260"/>
      <c r="E58" s="1260"/>
      <c r="F58" s="1260"/>
      <c r="G58" s="1260"/>
      <c r="H58" s="1262"/>
      <c r="I58" s="672">
        <f>INTERVENTORIA!H47</f>
        <v>1745457021</v>
      </c>
      <c r="K58" s="654" t="e">
        <f>I58/I57</f>
        <v>#REF!</v>
      </c>
      <c r="L58" s="886"/>
    </row>
    <row r="59" spans="2:12" ht="6" customHeight="1" thickBot="1" x14ac:dyDescent="0.3">
      <c r="B59" s="426"/>
      <c r="C59" s="374"/>
      <c r="D59" s="374"/>
      <c r="E59" s="374"/>
      <c r="F59" s="374"/>
      <c r="G59" s="374"/>
      <c r="H59" s="374"/>
      <c r="I59" s="673"/>
      <c r="K59" s="425"/>
    </row>
    <row r="60" spans="2:12" ht="19.5" customHeight="1" thickBot="1" x14ac:dyDescent="0.3">
      <c r="B60" s="1263" t="s">
        <v>455</v>
      </c>
      <c r="C60" s="1264"/>
      <c r="D60" s="1264"/>
      <c r="E60" s="1265"/>
      <c r="F60" s="1265"/>
      <c r="G60" s="1265"/>
      <c r="H60" s="1265"/>
      <c r="I60" s="677" t="e">
        <f>I57+I58</f>
        <v>#REF!</v>
      </c>
      <c r="K60" s="425">
        <v>6778974521.1191998</v>
      </c>
      <c r="L60" s="641" t="e">
        <f>I60-K60</f>
        <v>#REF!</v>
      </c>
    </row>
    <row r="61" spans="2:12" ht="7.5" customHeight="1" x14ac:dyDescent="0.25">
      <c r="B61" s="427"/>
      <c r="C61" s="428"/>
      <c r="D61" s="428"/>
      <c r="E61" s="375"/>
      <c r="F61" s="375"/>
      <c r="G61" s="428"/>
      <c r="H61" s="375"/>
      <c r="I61" s="429"/>
      <c r="K61" s="425"/>
    </row>
    <row r="62" spans="2:12" ht="19.5" customHeight="1" x14ac:dyDescent="0.25">
      <c r="B62" s="1257" t="s">
        <v>26</v>
      </c>
      <c r="C62" s="1258"/>
      <c r="D62" s="1258"/>
      <c r="E62" s="1258"/>
      <c r="F62" s="94" t="s">
        <v>142</v>
      </c>
      <c r="H62" s="218"/>
      <c r="I62" s="216"/>
      <c r="K62" s="653" t="e">
        <f>+(I50+I51+I52)/I49</f>
        <v>#REF!</v>
      </c>
    </row>
    <row r="63" spans="2:12" x14ac:dyDescent="0.25">
      <c r="B63" s="174"/>
      <c r="C63" s="557"/>
      <c r="D63" s="557"/>
      <c r="E63" s="84"/>
      <c r="F63" s="175"/>
      <c r="H63" s="219"/>
      <c r="I63" s="216"/>
      <c r="K63" s="638" t="e">
        <f>1+K62</f>
        <v>#REF!</v>
      </c>
    </row>
    <row r="64" spans="2:12" x14ac:dyDescent="0.25">
      <c r="B64" s="174"/>
      <c r="C64" s="557"/>
      <c r="D64" s="557"/>
      <c r="E64" s="84"/>
      <c r="F64" s="175"/>
      <c r="H64" s="219"/>
      <c r="I64" s="216"/>
      <c r="K64" s="425"/>
    </row>
    <row r="65" spans="2:11" x14ac:dyDescent="0.25">
      <c r="B65" s="174"/>
      <c r="C65" s="557"/>
      <c r="D65" s="557"/>
      <c r="E65" s="84"/>
      <c r="F65" s="175"/>
      <c r="H65" s="219"/>
      <c r="I65" s="216"/>
      <c r="K65" s="425"/>
    </row>
    <row r="66" spans="2:11" x14ac:dyDescent="0.25">
      <c r="B66" s="174"/>
      <c r="C66" s="557"/>
      <c r="D66" s="557"/>
      <c r="E66" s="84"/>
      <c r="F66" s="175"/>
      <c r="H66" s="219"/>
      <c r="I66" s="216"/>
      <c r="K66" s="425"/>
    </row>
    <row r="67" spans="2:11" ht="15" customHeight="1" x14ac:dyDescent="0.25">
      <c r="B67" s="176"/>
      <c r="C67" s="558"/>
      <c r="D67" s="558"/>
      <c r="E67" s="84"/>
      <c r="F67" s="175"/>
      <c r="H67" s="217"/>
      <c r="I67" s="216"/>
      <c r="K67" s="425"/>
    </row>
    <row r="68" spans="2:11" x14ac:dyDescent="0.25">
      <c r="B68" s="560" t="s">
        <v>470</v>
      </c>
      <c r="C68" s="561"/>
      <c r="D68" s="561"/>
      <c r="E68" s="84"/>
      <c r="F68" s="85" t="s">
        <v>163</v>
      </c>
      <c r="H68" s="217"/>
      <c r="I68" s="216"/>
      <c r="K68" s="425"/>
    </row>
    <row r="69" spans="2:11" x14ac:dyDescent="0.25">
      <c r="B69" s="560" t="s">
        <v>162</v>
      </c>
      <c r="C69" s="561"/>
      <c r="D69" s="561"/>
      <c r="E69" s="84"/>
      <c r="F69" s="85" t="s">
        <v>164</v>
      </c>
      <c r="H69" s="217"/>
      <c r="I69" s="216"/>
    </row>
    <row r="70" spans="2:11" x14ac:dyDescent="0.25">
      <c r="B70" s="215" t="s">
        <v>471</v>
      </c>
      <c r="C70" s="199"/>
      <c r="D70" s="199"/>
      <c r="E70" s="84"/>
      <c r="F70" s="199" t="s">
        <v>165</v>
      </c>
      <c r="H70" s="217"/>
      <c r="I70" s="216"/>
    </row>
    <row r="71" spans="2:11" x14ac:dyDescent="0.25">
      <c r="B71" s="215" t="s">
        <v>473</v>
      </c>
      <c r="C71" s="199"/>
      <c r="D71" s="199"/>
      <c r="E71" s="84"/>
      <c r="H71" s="217"/>
      <c r="I71" s="216"/>
    </row>
    <row r="72" spans="2:11" x14ac:dyDescent="0.25">
      <c r="B72" s="215"/>
      <c r="C72" s="199"/>
      <c r="D72" s="199"/>
      <c r="E72" s="84"/>
      <c r="H72" s="217"/>
      <c r="I72" s="216"/>
      <c r="K72" s="541"/>
    </row>
    <row r="73" spans="2:11" x14ac:dyDescent="0.25">
      <c r="B73" s="1257"/>
      <c r="C73" s="1258"/>
      <c r="D73" s="1258"/>
      <c r="E73" s="1258"/>
      <c r="H73" s="217"/>
      <c r="I73" s="216"/>
      <c r="K73" s="540"/>
    </row>
    <row r="74" spans="2:11" ht="15.9" customHeight="1" x14ac:dyDescent="0.25">
      <c r="B74" s="139"/>
      <c r="C74" s="138"/>
      <c r="D74" s="138"/>
      <c r="E74" s="84"/>
      <c r="H74" s="217"/>
      <c r="I74" s="216"/>
    </row>
    <row r="75" spans="2:11" ht="15.6" thickBot="1" x14ac:dyDescent="0.3">
      <c r="B75" s="177"/>
      <c r="C75" s="102"/>
      <c r="D75" s="102"/>
      <c r="E75" s="86"/>
      <c r="F75" s="102"/>
      <c r="G75" s="890"/>
      <c r="H75" s="430"/>
      <c r="I75" s="222"/>
    </row>
    <row r="76" spans="2:11" x14ac:dyDescent="0.25">
      <c r="B76" s="431"/>
      <c r="C76" s="431"/>
      <c r="D76" s="431"/>
      <c r="E76" s="84"/>
      <c r="F76" s="85"/>
      <c r="H76" s="217"/>
    </row>
    <row r="77" spans="2:11" ht="15.6" x14ac:dyDescent="0.25">
      <c r="B77" s="432"/>
      <c r="C77" s="432"/>
      <c r="D77" s="432"/>
      <c r="H77" s="217"/>
    </row>
    <row r="78" spans="2:11" x14ac:dyDescent="0.25">
      <c r="B78" s="433"/>
      <c r="C78" s="433"/>
      <c r="D78" s="433"/>
      <c r="H78" s="217"/>
    </row>
    <row r="79" spans="2:11" x14ac:dyDescent="0.25">
      <c r="B79" s="434"/>
      <c r="C79" s="434"/>
      <c r="D79" s="434"/>
      <c r="H79" s="217"/>
    </row>
    <row r="80" spans="2:11" x14ac:dyDescent="0.25">
      <c r="B80" s="199"/>
      <c r="C80" s="199"/>
      <c r="D80" s="199"/>
      <c r="H80" s="217"/>
    </row>
  </sheetData>
  <mergeCells count="20">
    <mergeCell ref="B53:E53"/>
    <mergeCell ref="B1:I1"/>
    <mergeCell ref="B2:I2"/>
    <mergeCell ref="B3:I3"/>
    <mergeCell ref="B4:I4"/>
    <mergeCell ref="B5:F5"/>
    <mergeCell ref="G5:I5"/>
    <mergeCell ref="C6:D6"/>
    <mergeCell ref="B49:E49"/>
    <mergeCell ref="B50:E50"/>
    <mergeCell ref="B51:E51"/>
    <mergeCell ref="B52:E52"/>
    <mergeCell ref="B62:E62"/>
    <mergeCell ref="B73:E73"/>
    <mergeCell ref="B54:H54"/>
    <mergeCell ref="B55:H55"/>
    <mergeCell ref="B56:F56"/>
    <mergeCell ref="B57:H57"/>
    <mergeCell ref="B58:H58"/>
    <mergeCell ref="B60:H60"/>
  </mergeCells>
  <printOptions horizontalCentered="1" verticalCentered="1"/>
  <pageMargins left="0.23622047244094491" right="0.23622047244094491" top="0.35433070866141736" bottom="0.35433070866141736" header="0.31496062992125984" footer="0.31496062992125984"/>
  <pageSetup scale="64" fitToHeight="0" orientation="portrait" horizontalDpi="4294967295" verticalDpi="4294967295" r:id="rId1"/>
  <rowBreaks count="1" manualBreakCount="1">
    <brk id="35" min="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3"/>
  <sheetViews>
    <sheetView workbookViewId="0"/>
  </sheetViews>
  <sheetFormatPr baseColWidth="10" defaultColWidth="11.44140625" defaultRowHeight="13.8" x14ac:dyDescent="0.25"/>
  <cols>
    <col min="1" max="2" width="3.44140625" style="682" customWidth="1"/>
    <col min="3" max="3" width="5.109375" style="682" customWidth="1"/>
    <col min="4" max="4" width="11.33203125" style="682" customWidth="1"/>
    <col min="5" max="5" width="19.44140625" style="765" customWidth="1"/>
    <col min="6" max="6" width="17.44140625" style="682" customWidth="1"/>
    <col min="7" max="7" width="73.33203125" style="682" customWidth="1"/>
    <col min="8" max="8" width="8.6640625" style="682" customWidth="1"/>
    <col min="9" max="9" width="18.88671875" style="682" customWidth="1"/>
    <col min="10" max="10" width="23.88671875" style="682" customWidth="1"/>
    <col min="11" max="11" width="30" style="682" customWidth="1"/>
    <col min="12" max="12" width="3.33203125" style="682" customWidth="1"/>
    <col min="13" max="13" width="2.6640625" style="682" customWidth="1"/>
    <col min="14" max="14" width="25.44140625" style="682" hidden="1" customWidth="1"/>
    <col min="15" max="15" width="14.88671875" style="682" hidden="1" customWidth="1"/>
    <col min="16" max="16" width="17.44140625" style="682" bestFit="1" customWidth="1"/>
    <col min="17" max="17" width="21" style="682" customWidth="1"/>
    <col min="18" max="18" width="31" style="682" customWidth="1"/>
    <col min="19" max="19" width="13.44140625" style="682" bestFit="1" customWidth="1"/>
    <col min="20" max="20" width="16" style="682" bestFit="1" customWidth="1"/>
    <col min="21" max="16384" width="11.44140625" style="682"/>
  </cols>
  <sheetData>
    <row r="1" spans="1:18" ht="16.2" thickBot="1" x14ac:dyDescent="0.35">
      <c r="A1" s="680"/>
      <c r="B1" s="680"/>
      <c r="C1" s="680"/>
      <c r="D1" s="680"/>
      <c r="E1" s="681"/>
      <c r="F1" s="680"/>
      <c r="G1" s="680"/>
      <c r="H1" s="680"/>
      <c r="I1" s="680"/>
      <c r="J1" s="680"/>
      <c r="K1" s="680"/>
      <c r="L1" s="680"/>
      <c r="M1" s="680"/>
    </row>
    <row r="2" spans="1:18" ht="16.2" thickTop="1" x14ac:dyDescent="0.3">
      <c r="A2" s="680"/>
      <c r="B2" s="683"/>
      <c r="C2" s="684"/>
      <c r="D2" s="684"/>
      <c r="E2" s="685"/>
      <c r="F2" s="684"/>
      <c r="G2" s="684"/>
      <c r="H2" s="684"/>
      <c r="I2" s="684"/>
      <c r="J2" s="684"/>
      <c r="K2" s="684"/>
      <c r="L2" s="686"/>
      <c r="M2" s="680"/>
    </row>
    <row r="3" spans="1:18" ht="15.6" x14ac:dyDescent="0.3">
      <c r="A3" s="680"/>
      <c r="B3" s="687"/>
      <c r="C3" s="1288" t="s">
        <v>1641</v>
      </c>
      <c r="D3" s="1289"/>
      <c r="E3" s="1289"/>
      <c r="F3" s="1289"/>
      <c r="G3" s="1289"/>
      <c r="H3" s="1289"/>
      <c r="I3" s="1289"/>
      <c r="J3" s="1289"/>
      <c r="K3" s="1290"/>
      <c r="L3" s="688"/>
      <c r="M3" s="680"/>
    </row>
    <row r="4" spans="1:18" ht="15.6" x14ac:dyDescent="0.3">
      <c r="A4" s="680"/>
      <c r="B4" s="687"/>
      <c r="C4" s="1288" t="s">
        <v>1642</v>
      </c>
      <c r="D4" s="1289"/>
      <c r="E4" s="1289"/>
      <c r="F4" s="1289"/>
      <c r="G4" s="1289"/>
      <c r="H4" s="1289"/>
      <c r="I4" s="1289"/>
      <c r="J4" s="1289"/>
      <c r="K4" s="1290"/>
      <c r="L4" s="688"/>
      <c r="M4" s="680"/>
    </row>
    <row r="5" spans="1:18" s="692" customFormat="1" ht="15.6" x14ac:dyDescent="0.3">
      <c r="A5" s="689"/>
      <c r="B5" s="690"/>
      <c r="C5" s="1291" t="s">
        <v>1643</v>
      </c>
      <c r="D5" s="1291"/>
      <c r="E5" s="1291"/>
      <c r="F5" s="1291"/>
      <c r="G5" s="1291"/>
      <c r="H5" s="1291"/>
      <c r="I5" s="1291"/>
      <c r="J5" s="1291"/>
      <c r="K5" s="1291"/>
      <c r="L5" s="691"/>
      <c r="M5" s="689"/>
    </row>
    <row r="6" spans="1:18" ht="16.2" thickBot="1" x14ac:dyDescent="0.35">
      <c r="A6" s="680"/>
      <c r="B6" s="687"/>
      <c r="C6" s="1292"/>
      <c r="D6" s="1292"/>
      <c r="E6" s="1292"/>
      <c r="F6" s="1292"/>
      <c r="G6" s="1292"/>
      <c r="H6" s="1292"/>
      <c r="I6" s="1292"/>
      <c r="J6" s="1292"/>
      <c r="K6" s="1292"/>
      <c r="L6" s="688"/>
      <c r="M6" s="680"/>
    </row>
    <row r="7" spans="1:18" ht="16.2" thickBot="1" x14ac:dyDescent="0.35">
      <c r="A7" s="680"/>
      <c r="B7" s="687"/>
      <c r="C7" s="1293"/>
      <c r="D7" s="1294"/>
      <c r="E7" s="1294"/>
      <c r="F7" s="1294"/>
      <c r="G7" s="1294"/>
      <c r="H7" s="1294"/>
      <c r="I7" s="1294"/>
      <c r="J7" s="1294"/>
      <c r="K7" s="1295"/>
      <c r="L7" s="688"/>
      <c r="M7" s="680"/>
    </row>
    <row r="8" spans="1:18" ht="15.6" x14ac:dyDescent="0.3">
      <c r="A8" s="680"/>
      <c r="B8" s="687"/>
      <c r="C8" s="1193" t="s">
        <v>1644</v>
      </c>
      <c r="D8" s="1195" t="s">
        <v>1645</v>
      </c>
      <c r="E8" s="1197" t="s">
        <v>1646</v>
      </c>
      <c r="F8" s="1197"/>
      <c r="G8" s="1193" t="s">
        <v>152</v>
      </c>
      <c r="H8" s="1195" t="s">
        <v>46</v>
      </c>
      <c r="I8" s="1195" t="s">
        <v>178</v>
      </c>
      <c r="J8" s="1198" t="s">
        <v>48</v>
      </c>
      <c r="K8" s="1296" t="s">
        <v>1647</v>
      </c>
      <c r="L8" s="688"/>
      <c r="M8" s="680"/>
    </row>
    <row r="9" spans="1:18" ht="16.2" thickBot="1" x14ac:dyDescent="0.35">
      <c r="A9" s="680"/>
      <c r="B9" s="687"/>
      <c r="C9" s="1194"/>
      <c r="D9" s="1196"/>
      <c r="E9" s="693" t="s">
        <v>1648</v>
      </c>
      <c r="F9" s="693" t="s">
        <v>1649</v>
      </c>
      <c r="G9" s="1194"/>
      <c r="H9" s="1196"/>
      <c r="I9" s="1196"/>
      <c r="J9" s="1199"/>
      <c r="K9" s="1297"/>
      <c r="L9" s="688"/>
      <c r="M9" s="680"/>
      <c r="P9" s="817"/>
    </row>
    <row r="10" spans="1:18" ht="16.2" thickBot="1" x14ac:dyDescent="0.35">
      <c r="A10" s="680"/>
      <c r="B10" s="687"/>
      <c r="C10" s="694"/>
      <c r="D10" s="695"/>
      <c r="E10" s="695"/>
      <c r="F10" s="695"/>
      <c r="G10" s="695" t="s">
        <v>191</v>
      </c>
      <c r="H10" s="695"/>
      <c r="I10" s="695"/>
      <c r="J10" s="695"/>
      <c r="K10" s="696"/>
      <c r="L10" s="688"/>
      <c r="M10" s="680"/>
    </row>
    <row r="11" spans="1:18" ht="15.6" x14ac:dyDescent="0.3">
      <c r="A11" s="680"/>
      <c r="B11" s="687"/>
      <c r="C11" s="698"/>
      <c r="D11" s="698" t="s">
        <v>573</v>
      </c>
      <c r="E11" s="698" t="s">
        <v>461</v>
      </c>
      <c r="F11" s="706">
        <v>210</v>
      </c>
      <c r="G11" s="833" t="e">
        <f>+#REF!</f>
        <v>#REF!</v>
      </c>
      <c r="H11" s="699" t="e">
        <f>+#REF!</f>
        <v>#REF!</v>
      </c>
      <c r="I11" s="818" t="e">
        <f>+#REF!</f>
        <v>#REF!</v>
      </c>
      <c r="J11" s="821" t="e">
        <f>ROUND(#REF!*(1+$K$70),0)</f>
        <v>#REF!</v>
      </c>
      <c r="K11" s="820" t="e">
        <f>+J11*I11</f>
        <v>#REF!</v>
      </c>
      <c r="L11" s="688"/>
      <c r="M11" s="680"/>
      <c r="N11" s="869" t="e">
        <f>(ROUND(J11,0))*I11</f>
        <v>#REF!</v>
      </c>
      <c r="O11" s="869" t="e">
        <f>+K11-N11</f>
        <v>#REF!</v>
      </c>
      <c r="Q11" s="871" t="e">
        <f>+ROUND(J11,0)</f>
        <v>#REF!</v>
      </c>
      <c r="R11" s="869" t="e">
        <f>+Q11*I11</f>
        <v>#REF!</v>
      </c>
    </row>
    <row r="12" spans="1:18" ht="15.6" x14ac:dyDescent="0.3">
      <c r="A12" s="680"/>
      <c r="B12" s="687"/>
      <c r="C12" s="704"/>
      <c r="D12" s="704" t="s">
        <v>571</v>
      </c>
      <c r="E12" s="704" t="s">
        <v>460</v>
      </c>
      <c r="F12" s="706" t="s">
        <v>571</v>
      </c>
      <c r="G12" s="383" t="e">
        <f>+#REF!</f>
        <v>#REF!</v>
      </c>
      <c r="H12" s="699" t="e">
        <f>+#REF!</f>
        <v>#REF!</v>
      </c>
      <c r="I12" s="818" t="e">
        <f>+#REF!</f>
        <v>#REF!</v>
      </c>
      <c r="J12" s="881" t="e">
        <f>ROUNDUP(#REF!*(1+$K$70),0)+1</f>
        <v>#REF!</v>
      </c>
      <c r="K12" s="820" t="e">
        <f t="shared" ref="K12:K18" si="0">+J12*I12</f>
        <v>#REF!</v>
      </c>
      <c r="L12" s="688"/>
      <c r="M12" s="680"/>
      <c r="N12" s="869" t="e">
        <f t="shared" ref="N12:N18" si="1">(ROUND(J12,0))*I12</f>
        <v>#REF!</v>
      </c>
      <c r="O12" s="869" t="e">
        <f t="shared" ref="O12:O51" si="2">+K12-N12</f>
        <v>#REF!</v>
      </c>
      <c r="P12" s="816"/>
      <c r="Q12" s="871" t="e">
        <f t="shared" ref="Q12:Q22" si="3">+ROUND(J12,0)</f>
        <v>#REF!</v>
      </c>
      <c r="R12" s="869" t="e">
        <f t="shared" ref="R12:R18" si="4">+Q12*I12</f>
        <v>#REF!</v>
      </c>
    </row>
    <row r="13" spans="1:18" ht="15.6" x14ac:dyDescent="0.3">
      <c r="A13" s="680"/>
      <c r="B13" s="687"/>
      <c r="C13" s="703"/>
      <c r="D13" s="703" t="s">
        <v>221</v>
      </c>
      <c r="E13" s="703" t="s">
        <v>460</v>
      </c>
      <c r="F13" s="822" t="s">
        <v>221</v>
      </c>
      <c r="G13" s="383" t="e">
        <f>+#REF!</f>
        <v>#REF!</v>
      </c>
      <c r="H13" s="699" t="e">
        <f>+#REF!</f>
        <v>#REF!</v>
      </c>
      <c r="I13" s="818" t="e">
        <f>+#REF!</f>
        <v>#REF!</v>
      </c>
      <c r="J13" s="821" t="e">
        <f>ROUND(#REF!*(1+$K$70),0)</f>
        <v>#REF!</v>
      </c>
      <c r="K13" s="820" t="e">
        <f t="shared" si="0"/>
        <v>#REF!</v>
      </c>
      <c r="L13" s="688"/>
      <c r="M13" s="680"/>
      <c r="N13" s="869" t="e">
        <f t="shared" si="1"/>
        <v>#REF!</v>
      </c>
      <c r="O13" s="869" t="e">
        <f t="shared" si="2"/>
        <v>#REF!</v>
      </c>
      <c r="Q13" s="871" t="e">
        <f t="shared" si="3"/>
        <v>#REF!</v>
      </c>
      <c r="R13" s="869" t="e">
        <f t="shared" si="4"/>
        <v>#REF!</v>
      </c>
    </row>
    <row r="14" spans="1:18" ht="15.6" x14ac:dyDescent="0.3">
      <c r="A14" s="680"/>
      <c r="B14" s="687"/>
      <c r="C14" s="704"/>
      <c r="D14" s="704" t="s">
        <v>577</v>
      </c>
      <c r="E14" s="704" t="s">
        <v>460</v>
      </c>
      <c r="F14" s="706" t="s">
        <v>577</v>
      </c>
      <c r="G14" s="383" t="e">
        <f>+#REF!</f>
        <v>#REF!</v>
      </c>
      <c r="H14" s="699" t="e">
        <f>+#REF!</f>
        <v>#REF!</v>
      </c>
      <c r="I14" s="819" t="e">
        <f>+#REF!</f>
        <v>#REF!</v>
      </c>
      <c r="J14" s="821" t="e">
        <f>ROUND(#REF!*(1+$K$70),0)</f>
        <v>#REF!</v>
      </c>
      <c r="K14" s="820" t="e">
        <f t="shared" si="0"/>
        <v>#REF!</v>
      </c>
      <c r="L14" s="688"/>
      <c r="M14" s="680"/>
      <c r="N14" s="869" t="e">
        <f t="shared" si="1"/>
        <v>#REF!</v>
      </c>
      <c r="O14" s="869" t="e">
        <f t="shared" si="2"/>
        <v>#REF!</v>
      </c>
      <c r="Q14" s="871" t="e">
        <f t="shared" si="3"/>
        <v>#REF!</v>
      </c>
      <c r="R14" s="869" t="e">
        <f t="shared" si="4"/>
        <v>#REF!</v>
      </c>
    </row>
    <row r="15" spans="1:18" ht="15.6" x14ac:dyDescent="0.3">
      <c r="A15" s="680"/>
      <c r="B15" s="687"/>
      <c r="C15" s="703"/>
      <c r="D15" s="703" t="s">
        <v>575</v>
      </c>
      <c r="E15" s="703" t="s">
        <v>460</v>
      </c>
      <c r="F15" s="822" t="s">
        <v>575</v>
      </c>
      <c r="G15" s="383" t="e">
        <f>+#REF!</f>
        <v>#REF!</v>
      </c>
      <c r="H15" s="699" t="e">
        <f>+#REF!</f>
        <v>#REF!</v>
      </c>
      <c r="I15" s="819" t="e">
        <f>+#REF!</f>
        <v>#REF!</v>
      </c>
      <c r="J15" s="881" t="e">
        <f>ROUNDUP(#REF!*(1+$K$70),0)</f>
        <v>#REF!</v>
      </c>
      <c r="K15" s="820" t="e">
        <f t="shared" si="0"/>
        <v>#REF!</v>
      </c>
      <c r="L15" s="688"/>
      <c r="M15" s="680"/>
      <c r="N15" s="869" t="e">
        <f t="shared" si="1"/>
        <v>#REF!</v>
      </c>
      <c r="O15" s="869" t="e">
        <f t="shared" si="2"/>
        <v>#REF!</v>
      </c>
      <c r="Q15" s="871" t="e">
        <f t="shared" si="3"/>
        <v>#REF!</v>
      </c>
      <c r="R15" s="869" t="e">
        <f t="shared" si="4"/>
        <v>#REF!</v>
      </c>
    </row>
    <row r="16" spans="1:18" ht="15.6" x14ac:dyDescent="0.3">
      <c r="A16" s="680"/>
      <c r="B16" s="687"/>
      <c r="C16" s="704"/>
      <c r="D16" s="698" t="s">
        <v>235</v>
      </c>
      <c r="E16" s="704" t="s">
        <v>461</v>
      </c>
      <c r="F16" s="706" t="s">
        <v>462</v>
      </c>
      <c r="G16" s="383" t="e">
        <f>+#REF!</f>
        <v>#REF!</v>
      </c>
      <c r="H16" s="699" t="e">
        <f>+#REF!</f>
        <v>#REF!</v>
      </c>
      <c r="I16" s="818" t="e">
        <f>+#REF!</f>
        <v>#REF!</v>
      </c>
      <c r="J16" s="881" t="e">
        <f>ROUNDDOWN(#REF!*(1+$K$70),0)</f>
        <v>#REF!</v>
      </c>
      <c r="K16" s="820" t="e">
        <f t="shared" si="0"/>
        <v>#REF!</v>
      </c>
      <c r="L16" s="688"/>
      <c r="M16" s="680"/>
      <c r="N16" s="869" t="e">
        <f t="shared" si="1"/>
        <v>#REF!</v>
      </c>
      <c r="O16" s="869" t="e">
        <f t="shared" si="2"/>
        <v>#REF!</v>
      </c>
      <c r="Q16" s="871" t="e">
        <f t="shared" si="3"/>
        <v>#REF!</v>
      </c>
      <c r="R16" s="869" t="e">
        <f t="shared" si="4"/>
        <v>#REF!</v>
      </c>
    </row>
    <row r="17" spans="1:18" ht="15.6" x14ac:dyDescent="0.3">
      <c r="A17" s="680"/>
      <c r="B17" s="687"/>
      <c r="C17" s="704"/>
      <c r="D17" s="704" t="s">
        <v>351</v>
      </c>
      <c r="E17" s="704" t="s">
        <v>461</v>
      </c>
      <c r="F17" s="706" t="s">
        <v>463</v>
      </c>
      <c r="G17" s="383" t="e">
        <f>+#REF!</f>
        <v>#REF!</v>
      </c>
      <c r="H17" s="699" t="e">
        <f>+#REF!</f>
        <v>#REF!</v>
      </c>
      <c r="I17" s="818" t="e">
        <f>+#REF!</f>
        <v>#REF!</v>
      </c>
      <c r="J17" s="881" t="e">
        <f>ROUNDUP(#REF!*(1+$K$70),0)</f>
        <v>#REF!</v>
      </c>
      <c r="K17" s="820" t="e">
        <f t="shared" si="0"/>
        <v>#REF!</v>
      </c>
      <c r="L17" s="688"/>
      <c r="M17" s="680"/>
      <c r="N17" s="869" t="e">
        <f t="shared" si="1"/>
        <v>#REF!</v>
      </c>
      <c r="O17" s="869" t="e">
        <f t="shared" si="2"/>
        <v>#REF!</v>
      </c>
      <c r="Q17" s="871" t="e">
        <f t="shared" si="3"/>
        <v>#REF!</v>
      </c>
      <c r="R17" s="869" t="e">
        <f t="shared" si="4"/>
        <v>#REF!</v>
      </c>
    </row>
    <row r="18" spans="1:18" ht="15.6" x14ac:dyDescent="0.3">
      <c r="A18" s="680"/>
      <c r="B18" s="687"/>
      <c r="C18" s="698"/>
      <c r="D18" s="698" t="s">
        <v>389</v>
      </c>
      <c r="E18" s="698" t="s">
        <v>460</v>
      </c>
      <c r="F18" s="706" t="s">
        <v>389</v>
      </c>
      <c r="G18" s="383" t="e">
        <f>+#REF!</f>
        <v>#REF!</v>
      </c>
      <c r="H18" s="699" t="e">
        <f>+#REF!</f>
        <v>#REF!</v>
      </c>
      <c r="I18" s="818" t="e">
        <f>+#REF!</f>
        <v>#REF!</v>
      </c>
      <c r="J18" s="821" t="e">
        <f>ROUND(#REF!*(1+$K$70),0)</f>
        <v>#REF!</v>
      </c>
      <c r="K18" s="820" t="e">
        <f t="shared" si="0"/>
        <v>#REF!</v>
      </c>
      <c r="L18" s="688"/>
      <c r="M18" s="680"/>
      <c r="N18" s="869" t="e">
        <f t="shared" si="1"/>
        <v>#REF!</v>
      </c>
      <c r="O18" s="869" t="e">
        <f t="shared" si="2"/>
        <v>#REF!</v>
      </c>
      <c r="Q18" s="871" t="e">
        <f t="shared" si="3"/>
        <v>#REF!</v>
      </c>
      <c r="R18" s="869" t="e">
        <f t="shared" si="4"/>
        <v>#REF!</v>
      </c>
    </row>
    <row r="19" spans="1:18" ht="16.2" thickBot="1" x14ac:dyDescent="0.35">
      <c r="A19" s="680"/>
      <c r="B19" s="687"/>
      <c r="C19" s="704" t="s">
        <v>1650</v>
      </c>
      <c r="D19" s="704"/>
      <c r="E19" s="704"/>
      <c r="F19" s="705"/>
      <c r="G19" s="704"/>
      <c r="H19" s="699"/>
      <c r="I19" s="700"/>
      <c r="J19" s="704"/>
      <c r="K19" s="826" t="e">
        <f>SUM(K11:K18)</f>
        <v>#REF!</v>
      </c>
      <c r="L19" s="688"/>
      <c r="M19" s="680"/>
      <c r="N19" s="826" t="e">
        <f>SUM(N11:N18)</f>
        <v>#REF!</v>
      </c>
      <c r="O19" s="869" t="e">
        <f t="shared" si="2"/>
        <v>#REF!</v>
      </c>
      <c r="P19" s="859"/>
      <c r="Q19" s="872" t="e">
        <f>SUM(Q11:Q18)</f>
        <v>#REF!</v>
      </c>
      <c r="R19" s="872" t="e">
        <f>SUM(R11:R18)</f>
        <v>#REF!</v>
      </c>
    </row>
    <row r="20" spans="1:18" ht="16.2" thickBot="1" x14ac:dyDescent="0.35">
      <c r="A20" s="680"/>
      <c r="B20" s="687"/>
      <c r="C20" s="827"/>
      <c r="D20" s="828"/>
      <c r="E20" s="828"/>
      <c r="F20" s="828"/>
      <c r="G20" s="828" t="s">
        <v>75</v>
      </c>
      <c r="H20" s="828"/>
      <c r="I20" s="828"/>
      <c r="J20" s="828"/>
      <c r="K20" s="829"/>
      <c r="L20" s="688"/>
      <c r="M20" s="680"/>
      <c r="O20" s="869">
        <f t="shared" si="2"/>
        <v>0</v>
      </c>
    </row>
    <row r="21" spans="1:18" ht="15.6" x14ac:dyDescent="0.3">
      <c r="A21" s="680"/>
      <c r="B21" s="687"/>
      <c r="C21" s="831"/>
      <c r="D21" s="832" t="s">
        <v>223</v>
      </c>
      <c r="E21" s="832" t="s">
        <v>461</v>
      </c>
      <c r="F21" s="832" t="s">
        <v>464</v>
      </c>
      <c r="G21" s="833" t="e">
        <f>+#REF!</f>
        <v>#REF!</v>
      </c>
      <c r="H21" s="834" t="e">
        <f>+#REF!</f>
        <v>#REF!</v>
      </c>
      <c r="I21" s="835" t="e">
        <f>+#REF!</f>
        <v>#REF!</v>
      </c>
      <c r="J21" s="821" t="e">
        <f>ROUND(#REF!*(1+$K$70),0)</f>
        <v>#REF!</v>
      </c>
      <c r="K21" s="860" t="e">
        <f>+J21*I21</f>
        <v>#REF!</v>
      </c>
      <c r="L21" s="688"/>
      <c r="M21" s="680"/>
      <c r="N21" s="869" t="e">
        <f>(ROUND(J21,0))*I21</f>
        <v>#REF!</v>
      </c>
      <c r="O21" s="869" t="e">
        <f t="shared" si="2"/>
        <v>#REF!</v>
      </c>
      <c r="Q21" s="871" t="e">
        <f t="shared" si="3"/>
        <v>#REF!</v>
      </c>
      <c r="R21" s="869" t="e">
        <f t="shared" ref="R21:R22" si="5">+Q21*I21</f>
        <v>#REF!</v>
      </c>
    </row>
    <row r="22" spans="1:18" ht="15.6" x14ac:dyDescent="0.3">
      <c r="A22" s="680"/>
      <c r="B22" s="687"/>
      <c r="C22" s="711"/>
      <c r="D22" s="830" t="s">
        <v>267</v>
      </c>
      <c r="E22" s="830" t="s">
        <v>461</v>
      </c>
      <c r="F22" s="830" t="s">
        <v>466</v>
      </c>
      <c r="G22" s="383" t="e">
        <f>+#REF!</f>
        <v>#REF!</v>
      </c>
      <c r="H22" s="823" t="e">
        <f>+#REF!</f>
        <v>#REF!</v>
      </c>
      <c r="I22" s="699" t="e">
        <f>+#REF!</f>
        <v>#REF!</v>
      </c>
      <c r="J22" s="881">
        <f>ROUND('PRESUPUESTO TOTAL (2)'!H19*(1+$K$70),0)</f>
        <v>114446</v>
      </c>
      <c r="K22" s="861" t="e">
        <f>+J22*I22</f>
        <v>#REF!</v>
      </c>
      <c r="L22" s="688"/>
      <c r="M22" s="680"/>
      <c r="N22" s="869" t="e">
        <f>(ROUND(J22,0))*I22</f>
        <v>#REF!</v>
      </c>
      <c r="O22" s="869" t="e">
        <f t="shared" si="2"/>
        <v>#REF!</v>
      </c>
      <c r="Q22" s="871">
        <f t="shared" si="3"/>
        <v>114446</v>
      </c>
      <c r="R22" s="869" t="e">
        <f t="shared" si="5"/>
        <v>#REF!</v>
      </c>
    </row>
    <row r="23" spans="1:18" ht="16.2" thickBot="1" x14ac:dyDescent="0.35">
      <c r="A23" s="680"/>
      <c r="B23" s="687"/>
      <c r="C23" s="837" t="s">
        <v>1650</v>
      </c>
      <c r="D23" s="838"/>
      <c r="E23" s="838"/>
      <c r="F23" s="838"/>
      <c r="G23" s="839"/>
      <c r="H23" s="838"/>
      <c r="I23" s="840"/>
      <c r="J23" s="841"/>
      <c r="K23" s="862" t="e">
        <f>SUM(K21:K22)</f>
        <v>#REF!</v>
      </c>
      <c r="L23" s="688"/>
      <c r="M23" s="680"/>
      <c r="N23" s="862" t="e">
        <f>SUM(N21:N22)</f>
        <v>#REF!</v>
      </c>
      <c r="O23" s="869" t="e">
        <f t="shared" si="2"/>
        <v>#REF!</v>
      </c>
      <c r="Q23" s="872" t="e">
        <f>SUM(Q21:Q22)</f>
        <v>#REF!</v>
      </c>
      <c r="R23" s="872" t="e">
        <f>SUM(R21:R22)</f>
        <v>#REF!</v>
      </c>
    </row>
    <row r="24" spans="1:18" ht="16.2" thickBot="1" x14ac:dyDescent="0.35">
      <c r="A24" s="680"/>
      <c r="B24" s="687"/>
      <c r="C24" s="812"/>
      <c r="D24" s="813"/>
      <c r="E24" s="813"/>
      <c r="F24" s="813"/>
      <c r="G24" s="813" t="s">
        <v>192</v>
      </c>
      <c r="H24" s="813"/>
      <c r="I24" s="813"/>
      <c r="J24" s="813"/>
      <c r="K24" s="814"/>
      <c r="L24" s="688"/>
      <c r="M24" s="680"/>
      <c r="O24" s="869">
        <f t="shared" si="2"/>
        <v>0</v>
      </c>
    </row>
    <row r="25" spans="1:18" ht="16.2" thickBot="1" x14ac:dyDescent="0.35">
      <c r="A25" s="680"/>
      <c r="B25" s="687"/>
      <c r="C25" s="844"/>
      <c r="D25" s="845" t="s">
        <v>224</v>
      </c>
      <c r="E25" s="845" t="s">
        <v>461</v>
      </c>
      <c r="F25" s="845">
        <v>900</v>
      </c>
      <c r="G25" s="846" t="e">
        <f>+#REF!</f>
        <v>#REF!</v>
      </c>
      <c r="H25" s="847" t="e">
        <f>+#REF!</f>
        <v>#REF!</v>
      </c>
      <c r="I25" s="848" t="e">
        <f>+#REF!</f>
        <v>#REF!</v>
      </c>
      <c r="J25" s="882" t="e">
        <f>ROUND(#REF!*(1+$K$70),0)-1</f>
        <v>#REF!</v>
      </c>
      <c r="K25" s="863" t="e">
        <f>+J25*I25</f>
        <v>#REF!</v>
      </c>
      <c r="L25" s="688"/>
      <c r="M25" s="680"/>
      <c r="N25" s="869" t="e">
        <f>(ROUND(J25,0))*I25</f>
        <v>#REF!</v>
      </c>
      <c r="O25" s="869" t="e">
        <f t="shared" si="2"/>
        <v>#REF!</v>
      </c>
      <c r="Q25" s="871" t="e">
        <f t="shared" ref="Q25" si="6">+ROUND(J25,0)</f>
        <v>#REF!</v>
      </c>
      <c r="R25" s="869" t="e">
        <f t="shared" ref="R25" si="7">+Q25*I25</f>
        <v>#REF!</v>
      </c>
    </row>
    <row r="26" spans="1:18" ht="16.2" thickBot="1" x14ac:dyDescent="0.35">
      <c r="A26" s="680"/>
      <c r="B26" s="687"/>
      <c r="C26" s="707" t="s">
        <v>1650</v>
      </c>
      <c r="D26" s="708"/>
      <c r="E26" s="708"/>
      <c r="F26" s="708"/>
      <c r="G26" s="709"/>
      <c r="H26" s="708"/>
      <c r="I26" s="843"/>
      <c r="J26" s="710"/>
      <c r="K26" s="864" t="e">
        <f>+K25</f>
        <v>#REF!</v>
      </c>
      <c r="L26" s="688"/>
      <c r="M26" s="680"/>
      <c r="N26" s="864" t="e">
        <f>+N25</f>
        <v>#REF!</v>
      </c>
      <c r="O26" s="869" t="e">
        <f t="shared" si="2"/>
        <v>#REF!</v>
      </c>
      <c r="Q26" s="872" t="e">
        <f>SUM(Q25)</f>
        <v>#REF!</v>
      </c>
      <c r="R26" s="872" t="e">
        <f>SUM(R25)</f>
        <v>#REF!</v>
      </c>
    </row>
    <row r="27" spans="1:18" ht="16.2" thickBot="1" x14ac:dyDescent="0.35">
      <c r="A27" s="680"/>
      <c r="B27" s="687"/>
      <c r="C27" s="827"/>
      <c r="D27" s="828"/>
      <c r="E27" s="828"/>
      <c r="F27" s="828"/>
      <c r="G27" s="368" t="s">
        <v>56</v>
      </c>
      <c r="H27" s="828"/>
      <c r="I27" s="828"/>
      <c r="J27" s="828"/>
      <c r="K27" s="829"/>
      <c r="L27" s="688"/>
      <c r="M27" s="680"/>
      <c r="O27" s="869">
        <f t="shared" si="2"/>
        <v>0</v>
      </c>
    </row>
    <row r="28" spans="1:18" ht="30.6" thickBot="1" x14ac:dyDescent="0.35">
      <c r="A28" s="680"/>
      <c r="B28" s="687"/>
      <c r="C28" s="831"/>
      <c r="D28" s="659" t="s">
        <v>225</v>
      </c>
      <c r="E28" s="552" t="s">
        <v>461</v>
      </c>
      <c r="F28" s="661" t="s">
        <v>467</v>
      </c>
      <c r="G28" s="402" t="s">
        <v>159</v>
      </c>
      <c r="H28" s="369" t="s">
        <v>41</v>
      </c>
      <c r="I28" s="848" t="e">
        <f>+#REF!</f>
        <v>#REF!</v>
      </c>
      <c r="J28" s="836" t="e">
        <f>ROUND(#REF!*(1+$K$70),0)</f>
        <v>#REF!</v>
      </c>
      <c r="K28" s="860" t="e">
        <f>+J28*I28</f>
        <v>#REF!</v>
      </c>
      <c r="L28" s="688"/>
      <c r="M28" s="680"/>
      <c r="N28" s="869" t="e">
        <f>(ROUND(J28,0))*I28</f>
        <v>#REF!</v>
      </c>
      <c r="O28" s="869" t="e">
        <f t="shared" si="2"/>
        <v>#REF!</v>
      </c>
      <c r="Q28" s="871" t="e">
        <f t="shared" ref="Q28" si="8">+ROUND(J28,0)</f>
        <v>#REF!</v>
      </c>
      <c r="R28" s="869" t="e">
        <f t="shared" ref="R28" si="9">+Q28*I28</f>
        <v>#REF!</v>
      </c>
    </row>
    <row r="29" spans="1:18" ht="16.2" thickBot="1" x14ac:dyDescent="0.35">
      <c r="A29" s="680"/>
      <c r="B29" s="687"/>
      <c r="C29" s="707"/>
      <c r="D29" s="708"/>
      <c r="E29" s="708"/>
      <c r="F29" s="708"/>
      <c r="G29" s="709"/>
      <c r="H29" s="708"/>
      <c r="I29" s="843"/>
      <c r="J29" s="710"/>
      <c r="K29" s="864" t="e">
        <f>+K28</f>
        <v>#REF!</v>
      </c>
      <c r="L29" s="688"/>
      <c r="M29" s="680"/>
      <c r="N29" s="864" t="e">
        <f>+N28</f>
        <v>#REF!</v>
      </c>
      <c r="O29" s="869" t="e">
        <f t="shared" si="2"/>
        <v>#REF!</v>
      </c>
      <c r="Q29" s="872" t="e">
        <f>SUM(Q28)</f>
        <v>#REF!</v>
      </c>
      <c r="R29" s="872" t="e">
        <f>SUM(R28)</f>
        <v>#REF!</v>
      </c>
    </row>
    <row r="30" spans="1:18" ht="16.2" thickBot="1" x14ac:dyDescent="0.35">
      <c r="A30" s="680"/>
      <c r="B30" s="687"/>
      <c r="C30" s="827"/>
      <c r="D30" s="828"/>
      <c r="E30" s="828"/>
      <c r="F30" s="828"/>
      <c r="G30" s="828" t="s">
        <v>59</v>
      </c>
      <c r="H30" s="828"/>
      <c r="I30" s="828"/>
      <c r="J30" s="828"/>
      <c r="K30" s="829"/>
      <c r="L30" s="688"/>
      <c r="M30" s="680"/>
      <c r="O30" s="869">
        <f t="shared" si="2"/>
        <v>0</v>
      </c>
    </row>
    <row r="31" spans="1:18" ht="15.6" x14ac:dyDescent="0.3">
      <c r="A31" s="680"/>
      <c r="B31" s="687"/>
      <c r="C31" s="831"/>
      <c r="D31" s="850" t="s">
        <v>581</v>
      </c>
      <c r="E31" s="850" t="s">
        <v>461</v>
      </c>
      <c r="F31" s="850">
        <v>600</v>
      </c>
      <c r="G31" s="851" t="e">
        <f>+#REF!</f>
        <v>#REF!</v>
      </c>
      <c r="H31" s="852" t="e">
        <f>+#REF!</f>
        <v>#REF!</v>
      </c>
      <c r="I31" s="835" t="e">
        <f>+#REF!</f>
        <v>#REF!</v>
      </c>
      <c r="J31" s="836" t="e">
        <f>ROUND(#REF!*(1+$K$70),0)</f>
        <v>#REF!</v>
      </c>
      <c r="K31" s="860" t="e">
        <f>+J31*I31</f>
        <v>#REF!</v>
      </c>
      <c r="L31" s="688"/>
      <c r="M31" s="680"/>
      <c r="N31" s="869" t="e">
        <f t="shared" ref="N31:N41" si="10">(ROUND(J31,0))*I31</f>
        <v>#REF!</v>
      </c>
      <c r="O31" s="869" t="e">
        <f t="shared" si="2"/>
        <v>#REF!</v>
      </c>
      <c r="Q31" s="871" t="e">
        <f t="shared" ref="Q31:Q41" si="11">+ROUND(J31,0)</f>
        <v>#REF!</v>
      </c>
      <c r="R31" s="869" t="e">
        <f t="shared" ref="R31:R41" si="12">+Q31*I31</f>
        <v>#REF!</v>
      </c>
    </row>
    <row r="32" spans="1:18" ht="15.6" x14ac:dyDescent="0.3">
      <c r="A32" s="680"/>
      <c r="B32" s="687"/>
      <c r="C32" s="711"/>
      <c r="D32" s="842" t="s">
        <v>229</v>
      </c>
      <c r="E32" s="842" t="s">
        <v>461</v>
      </c>
      <c r="F32" s="842">
        <v>600</v>
      </c>
      <c r="G32" s="824" t="e">
        <f>+#REF!</f>
        <v>#REF!</v>
      </c>
      <c r="H32" s="825" t="e">
        <f>+#REF!</f>
        <v>#REF!</v>
      </c>
      <c r="I32" s="699" t="e">
        <f>+#REF!</f>
        <v>#REF!</v>
      </c>
      <c r="J32" s="883" t="e">
        <f>ROUNDUP(#REF!*(1+$K$70),0)</f>
        <v>#REF!</v>
      </c>
      <c r="K32" s="861" t="e">
        <f t="shared" ref="K32:K41" si="13">+J32*I32</f>
        <v>#REF!</v>
      </c>
      <c r="L32" s="688"/>
      <c r="M32" s="680"/>
      <c r="N32" s="869" t="e">
        <f t="shared" si="10"/>
        <v>#REF!</v>
      </c>
      <c r="O32" s="869" t="e">
        <f t="shared" si="2"/>
        <v>#REF!</v>
      </c>
      <c r="Q32" s="871" t="e">
        <f t="shared" si="11"/>
        <v>#REF!</v>
      </c>
      <c r="R32" s="869" t="e">
        <f t="shared" si="12"/>
        <v>#REF!</v>
      </c>
    </row>
    <row r="33" spans="1:18" ht="15.6" x14ac:dyDescent="0.3">
      <c r="A33" s="680"/>
      <c r="B33" s="687"/>
      <c r="C33" s="711"/>
      <c r="D33" s="842" t="s">
        <v>231</v>
      </c>
      <c r="E33" s="842" t="s">
        <v>461</v>
      </c>
      <c r="F33" s="842">
        <v>630</v>
      </c>
      <c r="G33" s="824" t="e">
        <f>+#REF!</f>
        <v>#REF!</v>
      </c>
      <c r="H33" s="825" t="e">
        <f>+#REF!</f>
        <v>#REF!</v>
      </c>
      <c r="I33" s="699" t="e">
        <f>+#REF!</f>
        <v>#REF!</v>
      </c>
      <c r="J33" s="700" t="e">
        <f>ROUND(#REF!*(1+$K$70),0)</f>
        <v>#REF!</v>
      </c>
      <c r="K33" s="861" t="e">
        <f t="shared" si="13"/>
        <v>#REF!</v>
      </c>
      <c r="L33" s="688"/>
      <c r="M33" s="680"/>
      <c r="N33" s="869" t="e">
        <f t="shared" si="10"/>
        <v>#REF!</v>
      </c>
      <c r="O33" s="869" t="e">
        <f t="shared" si="2"/>
        <v>#REF!</v>
      </c>
      <c r="Q33" s="871" t="e">
        <f t="shared" si="11"/>
        <v>#REF!</v>
      </c>
      <c r="R33" s="869" t="e">
        <f t="shared" si="12"/>
        <v>#REF!</v>
      </c>
    </row>
    <row r="34" spans="1:18" ht="15.6" x14ac:dyDescent="0.3">
      <c r="A34" s="680"/>
      <c r="B34" s="687"/>
      <c r="C34" s="711"/>
      <c r="D34" s="842" t="s">
        <v>232</v>
      </c>
      <c r="E34" s="842" t="s">
        <v>461</v>
      </c>
      <c r="F34" s="842">
        <v>630</v>
      </c>
      <c r="G34" s="824" t="e">
        <f>+#REF!</f>
        <v>#REF!</v>
      </c>
      <c r="H34" s="825" t="e">
        <f>+#REF!</f>
        <v>#REF!</v>
      </c>
      <c r="I34" s="699" t="e">
        <f>+#REF!</f>
        <v>#REF!</v>
      </c>
      <c r="J34" s="883" t="e">
        <f>ROUNDUP(#REF!*(1+$K$70),0)+2</f>
        <v>#REF!</v>
      </c>
      <c r="K34" s="861" t="e">
        <f t="shared" si="13"/>
        <v>#REF!</v>
      </c>
      <c r="L34" s="688"/>
      <c r="M34" s="680"/>
      <c r="N34" s="869" t="e">
        <f t="shared" si="10"/>
        <v>#REF!</v>
      </c>
      <c r="O34" s="869" t="e">
        <f t="shared" si="2"/>
        <v>#REF!</v>
      </c>
      <c r="Q34" s="871" t="e">
        <f t="shared" si="11"/>
        <v>#REF!</v>
      </c>
      <c r="R34" s="869" t="e">
        <f t="shared" si="12"/>
        <v>#REF!</v>
      </c>
    </row>
    <row r="35" spans="1:18" ht="15.6" x14ac:dyDescent="0.3">
      <c r="A35" s="680"/>
      <c r="B35" s="687"/>
      <c r="C35" s="711"/>
      <c r="D35" s="842" t="s">
        <v>514</v>
      </c>
      <c r="E35" s="842" t="s">
        <v>461</v>
      </c>
      <c r="F35" s="842">
        <v>630</v>
      </c>
      <c r="G35" s="824" t="e">
        <f>+#REF!</f>
        <v>#REF!</v>
      </c>
      <c r="H35" s="825" t="e">
        <f>+#REF!</f>
        <v>#REF!</v>
      </c>
      <c r="I35" s="699" t="e">
        <f>+#REF!</f>
        <v>#REF!</v>
      </c>
      <c r="J35" s="883" t="e">
        <f>ROUNDDOWN(#REF!*(1+$K$70),0)</f>
        <v>#REF!</v>
      </c>
      <c r="K35" s="861" t="e">
        <f t="shared" si="13"/>
        <v>#REF!</v>
      </c>
      <c r="L35" s="688"/>
      <c r="M35" s="680"/>
      <c r="N35" s="869" t="e">
        <f t="shared" si="10"/>
        <v>#REF!</v>
      </c>
      <c r="O35" s="869" t="e">
        <f t="shared" si="2"/>
        <v>#REF!</v>
      </c>
      <c r="Q35" s="871" t="e">
        <f t="shared" si="11"/>
        <v>#REF!</v>
      </c>
      <c r="R35" s="869" t="e">
        <f t="shared" si="12"/>
        <v>#REF!</v>
      </c>
    </row>
    <row r="36" spans="1:18" ht="15.6" x14ac:dyDescent="0.3">
      <c r="A36" s="680"/>
      <c r="B36" s="687"/>
      <c r="C36" s="711"/>
      <c r="D36" s="842" t="s">
        <v>515</v>
      </c>
      <c r="E36" s="842" t="s">
        <v>461</v>
      </c>
      <c r="F36" s="842">
        <v>630</v>
      </c>
      <c r="G36" s="824" t="e">
        <f>+#REF!</f>
        <v>#REF!</v>
      </c>
      <c r="H36" s="825" t="e">
        <f>+#REF!</f>
        <v>#REF!</v>
      </c>
      <c r="I36" s="699" t="e">
        <f>+#REF!</f>
        <v>#REF!</v>
      </c>
      <c r="J36" s="700" t="e">
        <f>ROUND(#REF!*(1+$K$70),0)</f>
        <v>#REF!</v>
      </c>
      <c r="K36" s="861" t="e">
        <f t="shared" si="13"/>
        <v>#REF!</v>
      </c>
      <c r="L36" s="688"/>
      <c r="M36" s="680"/>
      <c r="N36" s="869" t="e">
        <f t="shared" si="10"/>
        <v>#REF!</v>
      </c>
      <c r="O36" s="869" t="e">
        <f t="shared" si="2"/>
        <v>#REF!</v>
      </c>
      <c r="Q36" s="871" t="e">
        <f t="shared" si="11"/>
        <v>#REF!</v>
      </c>
      <c r="R36" s="869" t="e">
        <f t="shared" si="12"/>
        <v>#REF!</v>
      </c>
    </row>
    <row r="37" spans="1:18" ht="30" x14ac:dyDescent="0.3">
      <c r="A37" s="680"/>
      <c r="B37" s="687"/>
      <c r="C37" s="711"/>
      <c r="D37" s="842" t="s">
        <v>236</v>
      </c>
      <c r="E37" s="849" t="s">
        <v>460</v>
      </c>
      <c r="F37" s="842" t="s">
        <v>236</v>
      </c>
      <c r="G37" s="824" t="e">
        <f>+#REF!</f>
        <v>#REF!</v>
      </c>
      <c r="H37" s="825" t="e">
        <f>+#REF!</f>
        <v>#REF!</v>
      </c>
      <c r="I37" s="699" t="e">
        <f>+#REF!</f>
        <v>#REF!</v>
      </c>
      <c r="J37" s="883" t="e">
        <f>ROUND(#REF!*(1+$K$70),0)+2</f>
        <v>#REF!</v>
      </c>
      <c r="K37" s="861" t="e">
        <f t="shared" si="13"/>
        <v>#REF!</v>
      </c>
      <c r="L37" s="688"/>
      <c r="M37" s="680"/>
      <c r="N37" s="869" t="e">
        <f t="shared" si="10"/>
        <v>#REF!</v>
      </c>
      <c r="O37" s="869" t="e">
        <f t="shared" si="2"/>
        <v>#REF!</v>
      </c>
      <c r="Q37" s="871" t="e">
        <f t="shared" si="11"/>
        <v>#REF!</v>
      </c>
      <c r="R37" s="869" t="e">
        <f t="shared" si="12"/>
        <v>#REF!</v>
      </c>
    </row>
    <row r="38" spans="1:18" ht="30" x14ac:dyDescent="0.3">
      <c r="A38" s="680"/>
      <c r="B38" s="687"/>
      <c r="C38" s="711"/>
      <c r="D38" s="842" t="s">
        <v>237</v>
      </c>
      <c r="E38" s="849" t="s">
        <v>460</v>
      </c>
      <c r="F38" s="842" t="s">
        <v>237</v>
      </c>
      <c r="G38" s="824" t="e">
        <f>+#REF!</f>
        <v>#REF!</v>
      </c>
      <c r="H38" s="825" t="e">
        <f>+#REF!</f>
        <v>#REF!</v>
      </c>
      <c r="I38" s="699" t="e">
        <f>+#REF!</f>
        <v>#REF!</v>
      </c>
      <c r="J38" s="883" t="e">
        <f>ROUNDUP(#REF!*(1+$K$70),0)+1</f>
        <v>#REF!</v>
      </c>
      <c r="K38" s="861" t="e">
        <f t="shared" si="13"/>
        <v>#REF!</v>
      </c>
      <c r="L38" s="688"/>
      <c r="M38" s="680"/>
      <c r="N38" s="869" t="e">
        <f t="shared" si="10"/>
        <v>#REF!</v>
      </c>
      <c r="O38" s="869" t="e">
        <f t="shared" si="2"/>
        <v>#REF!</v>
      </c>
      <c r="Q38" s="871" t="e">
        <f t="shared" si="11"/>
        <v>#REF!</v>
      </c>
      <c r="R38" s="869" t="e">
        <f t="shared" si="12"/>
        <v>#REF!</v>
      </c>
    </row>
    <row r="39" spans="1:18" s="680" customFormat="1" ht="15.6" x14ac:dyDescent="0.3">
      <c r="B39" s="687"/>
      <c r="C39" s="711"/>
      <c r="D39" s="842" t="s">
        <v>353</v>
      </c>
      <c r="E39" s="842" t="s">
        <v>461</v>
      </c>
      <c r="F39" s="842">
        <v>201</v>
      </c>
      <c r="G39" s="824" t="e">
        <f>+#REF!</f>
        <v>#REF!</v>
      </c>
      <c r="H39" s="825" t="e">
        <f>+#REF!</f>
        <v>#REF!</v>
      </c>
      <c r="I39" s="699" t="e">
        <f>+#REF!</f>
        <v>#REF!</v>
      </c>
      <c r="J39" s="700" t="e">
        <f>ROUND(#REF!*(1+$K$70),0)</f>
        <v>#REF!</v>
      </c>
      <c r="K39" s="861" t="e">
        <f t="shared" si="13"/>
        <v>#REF!</v>
      </c>
      <c r="L39" s="688"/>
      <c r="N39" s="869" t="e">
        <f t="shared" si="10"/>
        <v>#REF!</v>
      </c>
      <c r="O39" s="869" t="e">
        <f t="shared" si="2"/>
        <v>#REF!</v>
      </c>
      <c r="Q39" s="871" t="e">
        <f t="shared" si="11"/>
        <v>#REF!</v>
      </c>
      <c r="R39" s="869" t="e">
        <f t="shared" si="12"/>
        <v>#REF!</v>
      </c>
    </row>
    <row r="40" spans="1:18" ht="15.6" x14ac:dyDescent="0.3">
      <c r="A40" s="680"/>
      <c r="B40" s="687"/>
      <c r="C40" s="711"/>
      <c r="D40" s="370" t="s">
        <v>238</v>
      </c>
      <c r="E40" s="370" t="s">
        <v>461</v>
      </c>
      <c r="F40" s="370">
        <v>663</v>
      </c>
      <c r="G40" s="824" t="e">
        <f>+#REF!</f>
        <v>#REF!</v>
      </c>
      <c r="H40" s="825" t="e">
        <f>+#REF!</f>
        <v>#REF!</v>
      </c>
      <c r="I40" s="699" t="e">
        <f>+#REF!</f>
        <v>#REF!</v>
      </c>
      <c r="J40" s="700" t="e">
        <f>ROUND(#REF!*(1+$K$70),0)</f>
        <v>#REF!</v>
      </c>
      <c r="K40" s="861" t="e">
        <f t="shared" si="13"/>
        <v>#REF!</v>
      </c>
      <c r="L40" s="688"/>
      <c r="M40" s="680"/>
      <c r="N40" s="869" t="e">
        <f t="shared" si="10"/>
        <v>#REF!</v>
      </c>
      <c r="O40" s="869" t="e">
        <f t="shared" si="2"/>
        <v>#REF!</v>
      </c>
      <c r="Q40" s="871" t="e">
        <f t="shared" si="11"/>
        <v>#REF!</v>
      </c>
      <c r="R40" s="869" t="e">
        <f t="shared" si="12"/>
        <v>#REF!</v>
      </c>
    </row>
    <row r="41" spans="1:18" s="680" customFormat="1" ht="16.2" thickBot="1" x14ac:dyDescent="0.35">
      <c r="B41" s="687"/>
      <c r="C41" s="853"/>
      <c r="D41" s="854" t="s">
        <v>359</v>
      </c>
      <c r="E41" s="854" t="s">
        <v>461</v>
      </c>
      <c r="F41" s="854" t="s">
        <v>468</v>
      </c>
      <c r="G41" s="855" t="e">
        <f>+#REF!</f>
        <v>#REF!</v>
      </c>
      <c r="H41" s="856" t="e">
        <f>+#REF!</f>
        <v>#REF!</v>
      </c>
      <c r="I41" s="840" t="e">
        <f>+#REF!</f>
        <v>#REF!</v>
      </c>
      <c r="J41" s="884" t="e">
        <f>ROUND(#REF!*(1+$K$70),0)+4</f>
        <v>#REF!</v>
      </c>
      <c r="K41" s="865" t="e">
        <f t="shared" si="13"/>
        <v>#REF!</v>
      </c>
      <c r="L41" s="688"/>
      <c r="N41" s="869" t="e">
        <f t="shared" si="10"/>
        <v>#REF!</v>
      </c>
      <c r="O41" s="869" t="e">
        <f t="shared" si="2"/>
        <v>#REF!</v>
      </c>
      <c r="Q41" s="871" t="e">
        <f t="shared" si="11"/>
        <v>#REF!</v>
      </c>
      <c r="R41" s="869" t="e">
        <f t="shared" si="12"/>
        <v>#REF!</v>
      </c>
    </row>
    <row r="42" spans="1:18" ht="16.2" thickBot="1" x14ac:dyDescent="0.35">
      <c r="A42" s="680"/>
      <c r="B42" s="687"/>
      <c r="C42" s="707" t="s">
        <v>1650</v>
      </c>
      <c r="D42" s="708"/>
      <c r="E42" s="708"/>
      <c r="F42" s="708"/>
      <c r="G42" s="709"/>
      <c r="H42" s="708"/>
      <c r="I42" s="843"/>
      <c r="J42" s="710"/>
      <c r="K42" s="864" t="e">
        <f>SUM(K31:K41)</f>
        <v>#REF!</v>
      </c>
      <c r="L42" s="688"/>
      <c r="M42" s="680"/>
      <c r="N42" s="864" t="e">
        <f>SUM(N31:N41)</f>
        <v>#REF!</v>
      </c>
      <c r="O42" s="869" t="e">
        <f t="shared" si="2"/>
        <v>#REF!</v>
      </c>
      <c r="Q42" s="872" t="e">
        <f>SUM(Q31:Q41)</f>
        <v>#REF!</v>
      </c>
      <c r="R42" s="872" t="e">
        <f>SUM(R31:R41)</f>
        <v>#REF!</v>
      </c>
    </row>
    <row r="43" spans="1:18" ht="15.6" x14ac:dyDescent="0.3">
      <c r="A43" s="680"/>
      <c r="B43" s="687"/>
      <c r="C43" s="827"/>
      <c r="D43" s="828"/>
      <c r="E43" s="828"/>
      <c r="F43" s="828"/>
      <c r="G43" s="828" t="s">
        <v>321</v>
      </c>
      <c r="H43" s="828"/>
      <c r="I43" s="828"/>
      <c r="J43" s="828"/>
      <c r="K43" s="829"/>
      <c r="L43" s="688"/>
      <c r="M43" s="680"/>
      <c r="O43" s="869">
        <f t="shared" si="2"/>
        <v>0</v>
      </c>
    </row>
    <row r="44" spans="1:18" ht="30" x14ac:dyDescent="0.3">
      <c r="A44" s="680"/>
      <c r="B44" s="687"/>
      <c r="C44" s="704"/>
      <c r="D44" s="370" t="s">
        <v>348</v>
      </c>
      <c r="E44" s="849" t="s">
        <v>460</v>
      </c>
      <c r="F44" s="370" t="s">
        <v>348</v>
      </c>
      <c r="G44" s="857" t="s">
        <v>349</v>
      </c>
      <c r="H44" s="337" t="s">
        <v>189</v>
      </c>
      <c r="I44" s="699" t="e">
        <f>+#REF!</f>
        <v>#REF!</v>
      </c>
      <c r="J44" s="883" t="e">
        <f>ROUNDDOWN(#REF!*(1+$K$70),0)</f>
        <v>#REF!</v>
      </c>
      <c r="K44" s="866" t="e">
        <f>+J44*I44</f>
        <v>#REF!</v>
      </c>
      <c r="L44" s="688"/>
      <c r="M44" s="680"/>
      <c r="N44" s="869" t="e">
        <f t="shared" ref="N44:N46" si="14">(ROUND(J44,0))*I44</f>
        <v>#REF!</v>
      </c>
      <c r="O44" s="869" t="e">
        <f t="shared" si="2"/>
        <v>#REF!</v>
      </c>
      <c r="Q44" s="871" t="e">
        <f t="shared" ref="Q44:Q46" si="15">+ROUND(J44,0)</f>
        <v>#REF!</v>
      </c>
      <c r="R44" s="869" t="e">
        <f t="shared" ref="R44:R46" si="16">+Q44*I44</f>
        <v>#REF!</v>
      </c>
    </row>
    <row r="45" spans="1:18" ht="15.6" x14ac:dyDescent="0.3">
      <c r="A45" s="680"/>
      <c r="B45" s="687"/>
      <c r="C45" s="704"/>
      <c r="D45" s="543" t="s">
        <v>358</v>
      </c>
      <c r="E45" s="543" t="s">
        <v>461</v>
      </c>
      <c r="F45" s="543">
        <v>700</v>
      </c>
      <c r="G45" s="412" t="s">
        <v>239</v>
      </c>
      <c r="H45" s="337" t="s">
        <v>189</v>
      </c>
      <c r="I45" s="699" t="e">
        <f>+#REF!</f>
        <v>#REF!</v>
      </c>
      <c r="J45" s="883" t="e">
        <f>ROUNDDOWN(#REF!*(1+$K$70),0)</f>
        <v>#REF!</v>
      </c>
      <c r="K45" s="866" t="e">
        <f t="shared" ref="K45:K46" si="17">+J45*I45</f>
        <v>#REF!</v>
      </c>
      <c r="L45" s="688"/>
      <c r="M45" s="680"/>
      <c r="N45" s="869" t="e">
        <f t="shared" si="14"/>
        <v>#REF!</v>
      </c>
      <c r="O45" s="869" t="e">
        <f t="shared" si="2"/>
        <v>#REF!</v>
      </c>
      <c r="Q45" s="871" t="e">
        <f t="shared" si="15"/>
        <v>#REF!</v>
      </c>
      <c r="R45" s="869" t="e">
        <f t="shared" si="16"/>
        <v>#REF!</v>
      </c>
    </row>
    <row r="46" spans="1:18" ht="30" x14ac:dyDescent="0.3">
      <c r="A46" s="680"/>
      <c r="B46" s="687"/>
      <c r="C46" s="704"/>
      <c r="D46" s="543" t="s">
        <v>371</v>
      </c>
      <c r="E46" s="543" t="s">
        <v>461</v>
      </c>
      <c r="F46" s="543" t="s">
        <v>469</v>
      </c>
      <c r="G46" s="858" t="s">
        <v>501</v>
      </c>
      <c r="H46" s="337" t="s">
        <v>50</v>
      </c>
      <c r="I46" s="699" t="e">
        <f>+#REF!</f>
        <v>#REF!</v>
      </c>
      <c r="J46" s="883" t="e">
        <f>ROUNDUP(#REF!*(1+$K$70),0)</f>
        <v>#REF!</v>
      </c>
      <c r="K46" s="866" t="e">
        <f t="shared" si="17"/>
        <v>#REF!</v>
      </c>
      <c r="L46" s="688"/>
      <c r="M46" s="680"/>
      <c r="N46" s="869" t="e">
        <f t="shared" si="14"/>
        <v>#REF!</v>
      </c>
      <c r="O46" s="869" t="e">
        <f t="shared" si="2"/>
        <v>#REF!</v>
      </c>
      <c r="Q46" s="871" t="e">
        <f t="shared" si="15"/>
        <v>#REF!</v>
      </c>
      <c r="R46" s="869" t="e">
        <f t="shared" si="16"/>
        <v>#REF!</v>
      </c>
    </row>
    <row r="47" spans="1:18" ht="16.2" thickBot="1" x14ac:dyDescent="0.35">
      <c r="A47" s="680"/>
      <c r="B47" s="687"/>
      <c r="C47" s="707" t="s">
        <v>1650</v>
      </c>
      <c r="D47" s="708"/>
      <c r="E47" s="708"/>
      <c r="F47" s="708"/>
      <c r="G47" s="709"/>
      <c r="H47" s="708"/>
      <c r="I47" s="699"/>
      <c r="J47" s="710"/>
      <c r="K47" s="864" t="e">
        <f>SUM(K44:K46)</f>
        <v>#REF!</v>
      </c>
      <c r="L47" s="688"/>
      <c r="M47" s="680"/>
      <c r="N47" s="864" t="e">
        <f>SUM(N44:N46)</f>
        <v>#REF!</v>
      </c>
      <c r="O47" s="869" t="e">
        <f t="shared" si="2"/>
        <v>#REF!</v>
      </c>
      <c r="Q47" s="872" t="e">
        <f>SUM(Q44:Q46)</f>
        <v>#REF!</v>
      </c>
      <c r="R47" s="872" t="e">
        <f>SUM(R44:R46)</f>
        <v>#REF!</v>
      </c>
    </row>
    <row r="48" spans="1:18" ht="16.2" thickBot="1" x14ac:dyDescent="0.35">
      <c r="A48" s="680"/>
      <c r="B48" s="687"/>
      <c r="C48" s="694"/>
      <c r="D48" s="695"/>
      <c r="E48" s="695"/>
      <c r="F48" s="695"/>
      <c r="G48" s="828" t="s">
        <v>202</v>
      </c>
      <c r="H48" s="695"/>
      <c r="I48" s="695"/>
      <c r="J48" s="695"/>
      <c r="K48" s="696"/>
      <c r="L48" s="688"/>
      <c r="M48" s="680"/>
      <c r="O48" s="869">
        <f t="shared" si="2"/>
        <v>0</v>
      </c>
    </row>
    <row r="49" spans="1:20" ht="60" x14ac:dyDescent="0.3">
      <c r="A49" s="680"/>
      <c r="B49" s="687"/>
      <c r="C49" s="697"/>
      <c r="D49" s="659" t="s">
        <v>360</v>
      </c>
      <c r="E49" s="552" t="s">
        <v>461</v>
      </c>
      <c r="F49" s="552" t="s">
        <v>472</v>
      </c>
      <c r="G49" s="383" t="s">
        <v>373</v>
      </c>
      <c r="H49" s="369" t="s">
        <v>228</v>
      </c>
      <c r="I49" s="699">
        <v>64</v>
      </c>
      <c r="J49" s="883" t="e">
        <f>ROUNDUP(#REF!*(1+$K$70),0)+1</f>
        <v>#REF!</v>
      </c>
      <c r="K49" s="861" t="e">
        <f>+J49*I49</f>
        <v>#REF!</v>
      </c>
      <c r="L49" s="688"/>
      <c r="M49" s="680"/>
      <c r="N49" s="869" t="e">
        <f t="shared" ref="N49" si="18">(ROUND(J49,0))*I49</f>
        <v>#REF!</v>
      </c>
      <c r="O49" s="869" t="e">
        <f t="shared" si="2"/>
        <v>#REF!</v>
      </c>
      <c r="Q49" s="871" t="e">
        <f t="shared" ref="Q49" si="19">+ROUND(J49,0)</f>
        <v>#REF!</v>
      </c>
      <c r="R49" s="869" t="e">
        <f t="shared" ref="R49" si="20">+Q49*I49</f>
        <v>#REF!</v>
      </c>
      <c r="T49" s="816"/>
    </row>
    <row r="50" spans="1:20" ht="16.2" thickBot="1" x14ac:dyDescent="0.35">
      <c r="A50" s="680"/>
      <c r="B50" s="687"/>
      <c r="C50" s="701" t="s">
        <v>1650</v>
      </c>
      <c r="D50" s="712"/>
      <c r="E50" s="712"/>
      <c r="F50" s="712"/>
      <c r="G50" s="713"/>
      <c r="H50" s="714"/>
      <c r="I50" s="699"/>
      <c r="J50" s="702"/>
      <c r="K50" s="867" t="e">
        <f>+K49</f>
        <v>#REF!</v>
      </c>
      <c r="L50" s="688"/>
      <c r="M50" s="680"/>
      <c r="N50" s="867" t="e">
        <f>+N49</f>
        <v>#REF!</v>
      </c>
      <c r="O50" s="869" t="e">
        <f t="shared" si="2"/>
        <v>#REF!</v>
      </c>
      <c r="Q50" s="867" t="e">
        <f>+Q49</f>
        <v>#REF!</v>
      </c>
      <c r="R50" s="867" t="e">
        <f>+R49</f>
        <v>#REF!</v>
      </c>
    </row>
    <row r="51" spans="1:20" s="719" customFormat="1" ht="16.2" thickBot="1" x14ac:dyDescent="0.35">
      <c r="A51" s="715"/>
      <c r="B51" s="716"/>
      <c r="C51" s="1282" t="s">
        <v>1651</v>
      </c>
      <c r="D51" s="1283"/>
      <c r="E51" s="1283"/>
      <c r="F51" s="1283"/>
      <c r="G51" s="1283"/>
      <c r="H51" s="1283"/>
      <c r="I51" s="1283"/>
      <c r="J51" s="1284"/>
      <c r="K51" s="889" t="e">
        <f>+K50+K47+K42+K29+K26+K23+K19</f>
        <v>#REF!</v>
      </c>
      <c r="L51" s="718"/>
      <c r="M51" s="715"/>
      <c r="N51" s="868" t="e">
        <f>+N50+N47+N42+N29+N26+N23+N19</f>
        <v>#REF!</v>
      </c>
      <c r="O51" s="869" t="e">
        <f t="shared" si="2"/>
        <v>#REF!</v>
      </c>
      <c r="P51" s="887" t="e">
        <f>+K51-#REF!</f>
        <v>#REF!</v>
      </c>
      <c r="Q51" s="868" t="e">
        <f>+Q50+Q47+Q42+Q29+Q26+Q23+Q19</f>
        <v>#REF!</v>
      </c>
      <c r="R51" s="870" t="e">
        <f>+R50+R47+R42+R29+R26+R23+R19</f>
        <v>#REF!</v>
      </c>
    </row>
    <row r="52" spans="1:20" s="719" customFormat="1" ht="16.2" thickBot="1" x14ac:dyDescent="0.35">
      <c r="A52" s="715"/>
      <c r="B52" s="716"/>
      <c r="C52" s="720"/>
      <c r="D52" s="720"/>
      <c r="E52" s="720"/>
      <c r="F52" s="720"/>
      <c r="G52" s="720"/>
      <c r="H52" s="720"/>
      <c r="I52" s="720"/>
      <c r="J52" s="720"/>
      <c r="K52" s="721"/>
      <c r="L52" s="718"/>
      <c r="M52" s="715"/>
      <c r="P52" s="893" t="e">
        <f>+K51-#REF!</f>
        <v>#REF!</v>
      </c>
      <c r="Q52" s="719" t="s">
        <v>1745</v>
      </c>
    </row>
    <row r="53" spans="1:20" s="719" customFormat="1" ht="15.6" x14ac:dyDescent="0.3">
      <c r="A53" s="715"/>
      <c r="B53" s="716"/>
      <c r="C53" s="722"/>
      <c r="D53" s="723"/>
      <c r="E53" s="722"/>
      <c r="F53" s="722"/>
      <c r="G53" s="1285" t="s">
        <v>1652</v>
      </c>
      <c r="H53" s="1286"/>
      <c r="I53" s="1287"/>
      <c r="J53" s="724"/>
      <c r="K53" s="725"/>
      <c r="L53" s="718"/>
      <c r="M53" s="715"/>
      <c r="Q53" s="880"/>
      <c r="R53" s="874" t="e">
        <f>+R51-K51</f>
        <v>#REF!</v>
      </c>
      <c r="S53" s="876" t="e">
        <f>+R53/R51</f>
        <v>#REF!</v>
      </c>
    </row>
    <row r="54" spans="1:20" s="719" customFormat="1" ht="15.6" x14ac:dyDescent="0.3">
      <c r="A54" s="715"/>
      <c r="B54" s="716"/>
      <c r="C54" s="722"/>
      <c r="D54" s="723"/>
      <c r="E54" s="722"/>
      <c r="F54" s="722"/>
      <c r="G54" s="726"/>
      <c r="H54" s="727"/>
      <c r="I54" s="728"/>
      <c r="J54" s="729"/>
      <c r="K54" s="730"/>
      <c r="L54" s="718"/>
      <c r="M54" s="715"/>
    </row>
    <row r="55" spans="1:20" s="719" customFormat="1" ht="15.6" x14ac:dyDescent="0.3">
      <c r="A55" s="715"/>
      <c r="B55" s="716"/>
      <c r="C55" s="722"/>
      <c r="D55" s="731"/>
      <c r="E55" s="731"/>
      <c r="F55" s="731"/>
      <c r="G55" s="726"/>
      <c r="H55" s="732"/>
      <c r="I55" s="733"/>
      <c r="J55" s="734"/>
      <c r="K55" s="730"/>
      <c r="L55" s="718"/>
      <c r="M55" s="715"/>
    </row>
    <row r="56" spans="1:20" s="719" customFormat="1" ht="15.6" x14ac:dyDescent="0.3">
      <c r="A56" s="715"/>
      <c r="B56" s="716"/>
      <c r="C56" s="722"/>
      <c r="D56" s="731"/>
      <c r="E56" s="731"/>
      <c r="F56" s="731"/>
      <c r="G56" s="735" t="s">
        <v>1653</v>
      </c>
      <c r="H56" s="732"/>
      <c r="I56" s="733"/>
      <c r="J56" s="734"/>
      <c r="K56" s="736" t="e">
        <f>+K51</f>
        <v>#REF!</v>
      </c>
      <c r="L56" s="718"/>
      <c r="M56" s="715"/>
      <c r="R56" s="736" t="e">
        <f>+R51</f>
        <v>#REF!</v>
      </c>
    </row>
    <row r="57" spans="1:20" s="719" customFormat="1" ht="15.6" x14ac:dyDescent="0.3">
      <c r="A57" s="715"/>
      <c r="B57" s="716"/>
      <c r="C57" s="722"/>
      <c r="D57" s="731"/>
      <c r="E57" s="731"/>
      <c r="F57" s="731"/>
      <c r="G57" s="735" t="s">
        <v>474</v>
      </c>
      <c r="H57" s="732"/>
      <c r="I57" s="733"/>
      <c r="J57" s="734"/>
      <c r="K57" s="736">
        <v>7491688</v>
      </c>
      <c r="L57" s="718"/>
      <c r="M57" s="715"/>
      <c r="R57" s="736">
        <v>7491688</v>
      </c>
    </row>
    <row r="58" spans="1:20" s="719" customFormat="1" ht="15.6" x14ac:dyDescent="0.3">
      <c r="A58" s="715"/>
      <c r="B58" s="716"/>
      <c r="C58" s="722"/>
      <c r="D58" s="731"/>
      <c r="E58" s="731"/>
      <c r="F58" s="731"/>
      <c r="G58" s="735" t="s">
        <v>475</v>
      </c>
      <c r="H58" s="732"/>
      <c r="I58" s="733"/>
      <c r="J58" s="734"/>
      <c r="K58" s="736">
        <v>39968328</v>
      </c>
      <c r="L58" s="718"/>
      <c r="M58" s="715"/>
      <c r="R58" s="736">
        <v>39968328</v>
      </c>
    </row>
    <row r="59" spans="1:20" s="719" customFormat="1" ht="15.6" x14ac:dyDescent="0.3">
      <c r="A59" s="715"/>
      <c r="B59" s="716"/>
      <c r="C59" s="722"/>
      <c r="D59" s="731"/>
      <c r="E59" s="731"/>
      <c r="F59" s="731"/>
      <c r="G59" s="735" t="s">
        <v>350</v>
      </c>
      <c r="H59" s="732" t="s">
        <v>1741</v>
      </c>
      <c r="I59" s="873">
        <v>777221</v>
      </c>
      <c r="J59" s="734" t="e">
        <f>+#REF!</f>
        <v>#REF!</v>
      </c>
      <c r="K59" s="736" t="e">
        <f>ROUND(J59*I59,0)</f>
        <v>#REF!</v>
      </c>
      <c r="L59" s="718"/>
      <c r="M59" s="715"/>
      <c r="R59" s="736" t="e">
        <f>ROUND(J59*I59,0)</f>
        <v>#REF!</v>
      </c>
    </row>
    <row r="60" spans="1:20" s="719" customFormat="1" ht="15.6" x14ac:dyDescent="0.3">
      <c r="A60" s="715"/>
      <c r="B60" s="716"/>
      <c r="C60" s="722"/>
      <c r="D60" s="723"/>
      <c r="E60" s="722"/>
      <c r="F60" s="722"/>
      <c r="G60" s="737"/>
      <c r="H60" s="738"/>
      <c r="I60" s="739"/>
      <c r="J60" s="740"/>
      <c r="K60" s="730"/>
      <c r="L60" s="718"/>
      <c r="M60" s="715"/>
    </row>
    <row r="61" spans="1:20" s="719" customFormat="1" ht="15.6" x14ac:dyDescent="0.3">
      <c r="A61" s="715"/>
      <c r="B61" s="716"/>
      <c r="C61" s="722"/>
      <c r="D61" s="723"/>
      <c r="E61" s="722"/>
      <c r="F61" s="722"/>
      <c r="G61" s="741"/>
      <c r="H61" s="732"/>
      <c r="I61" s="733"/>
      <c r="J61" s="742"/>
      <c r="K61" s="730"/>
      <c r="L61" s="718"/>
      <c r="M61" s="715"/>
    </row>
    <row r="62" spans="1:20" s="719" customFormat="1" ht="16.2" thickBot="1" x14ac:dyDescent="0.35">
      <c r="A62" s="715"/>
      <c r="B62" s="716"/>
      <c r="C62" s="722"/>
      <c r="D62" s="723"/>
      <c r="E62" s="722"/>
      <c r="F62" s="743"/>
      <c r="G62" s="744"/>
      <c r="H62" s="732"/>
      <c r="I62" s="733"/>
      <c r="J62" s="742"/>
      <c r="K62" s="736"/>
      <c r="L62" s="718"/>
      <c r="M62" s="715"/>
    </row>
    <row r="63" spans="1:20" s="719" customFormat="1" ht="16.2" thickBot="1" x14ac:dyDescent="0.35">
      <c r="A63" s="715"/>
      <c r="B63" s="716"/>
      <c r="C63" s="722"/>
      <c r="D63" s="723"/>
      <c r="E63" s="722"/>
      <c r="F63" s="722"/>
      <c r="G63" s="745" t="s">
        <v>275</v>
      </c>
      <c r="H63" s="746"/>
      <c r="I63" s="747"/>
      <c r="J63" s="748"/>
      <c r="K63" s="717" t="e">
        <f>+K59+K58+K57+K56</f>
        <v>#REF!</v>
      </c>
      <c r="L63" s="718"/>
      <c r="M63" s="715"/>
      <c r="P63" s="887" t="e">
        <f>+K63-#REF!</f>
        <v>#REF!</v>
      </c>
      <c r="Q63" s="885" t="e">
        <f>+K63-#REF!</f>
        <v>#REF!</v>
      </c>
      <c r="R63" s="878">
        <v>6567604946</v>
      </c>
      <c r="S63" s="879"/>
    </row>
    <row r="64" spans="1:20" s="719" customFormat="1" ht="16.2" thickBot="1" x14ac:dyDescent="0.35">
      <c r="A64" s="715"/>
      <c r="B64" s="716"/>
      <c r="C64" s="722"/>
      <c r="D64" s="723"/>
      <c r="E64" s="723"/>
      <c r="F64" s="723"/>
      <c r="G64" s="722"/>
      <c r="H64" s="722"/>
      <c r="I64" s="749"/>
      <c r="J64" s="750"/>
      <c r="K64" s="751"/>
      <c r="L64" s="718"/>
      <c r="M64" s="715"/>
      <c r="P64" s="880" t="e">
        <f>+#REF!-'Ppto TIPO (2)'!K51</f>
        <v>#REF!</v>
      </c>
      <c r="R64" s="877" t="e">
        <f>+K63-R63</f>
        <v>#REF!</v>
      </c>
    </row>
    <row r="65" spans="1:13" s="719" customFormat="1" ht="15.6" x14ac:dyDescent="0.3">
      <c r="A65" s="715"/>
      <c r="B65" s="716"/>
      <c r="C65" s="752" t="s">
        <v>1654</v>
      </c>
      <c r="D65" s="753"/>
      <c r="E65" s="754"/>
      <c r="F65" s="1266"/>
      <c r="G65" s="1266"/>
      <c r="H65" s="1266"/>
      <c r="I65" s="1266"/>
      <c r="J65" s="1266"/>
      <c r="K65" s="1267"/>
      <c r="L65" s="755"/>
      <c r="M65" s="715"/>
    </row>
    <row r="66" spans="1:13" s="719" customFormat="1" ht="15.6" x14ac:dyDescent="0.3">
      <c r="A66" s="715"/>
      <c r="B66" s="716"/>
      <c r="C66" s="1274" t="s">
        <v>1655</v>
      </c>
      <c r="D66" s="1275"/>
      <c r="E66" s="1275"/>
      <c r="F66" s="1275"/>
      <c r="G66" s="1275"/>
      <c r="H66" s="1281" t="s">
        <v>152</v>
      </c>
      <c r="I66" s="1281"/>
      <c r="J66" s="1281"/>
      <c r="K66" s="756" t="s">
        <v>1656</v>
      </c>
      <c r="L66" s="757"/>
      <c r="M66" s="715"/>
    </row>
    <row r="67" spans="1:13" s="719" customFormat="1" ht="36" customHeight="1" x14ac:dyDescent="0.3">
      <c r="A67" s="715"/>
      <c r="B67" s="716"/>
      <c r="C67" s="1274" t="s">
        <v>1657</v>
      </c>
      <c r="D67" s="1275"/>
      <c r="E67" s="1275"/>
      <c r="F67" s="1275"/>
      <c r="G67" s="1275"/>
      <c r="H67" s="1270" t="s">
        <v>175</v>
      </c>
      <c r="I67" s="1270"/>
      <c r="J67" s="758" t="s">
        <v>1658</v>
      </c>
      <c r="K67" s="815">
        <v>0.25190000000000001</v>
      </c>
      <c r="L67" s="757"/>
      <c r="M67" s="715"/>
    </row>
    <row r="68" spans="1:13" s="719" customFormat="1" ht="59.25" customHeight="1" x14ac:dyDescent="0.3">
      <c r="A68" s="715"/>
      <c r="B68" s="716"/>
      <c r="C68" s="1268" t="s">
        <v>1659</v>
      </c>
      <c r="D68" s="1269"/>
      <c r="E68" s="1269"/>
      <c r="F68" s="1269"/>
      <c r="G68" s="1269"/>
      <c r="H68" s="1276" t="s">
        <v>1660</v>
      </c>
      <c r="I68" s="1277"/>
      <c r="J68" s="758" t="s">
        <v>1661</v>
      </c>
      <c r="K68" s="894">
        <v>1.4500000000000001E-2</v>
      </c>
      <c r="L68" s="757"/>
      <c r="M68" s="715"/>
    </row>
    <row r="69" spans="1:13" s="759" customFormat="1" ht="37.5" customHeight="1" x14ac:dyDescent="0.3">
      <c r="A69" s="715"/>
      <c r="B69" s="716"/>
      <c r="C69" s="1278" t="s">
        <v>1662</v>
      </c>
      <c r="D69" s="1279"/>
      <c r="E69" s="1279"/>
      <c r="F69" s="1279"/>
      <c r="G69" s="1279"/>
      <c r="H69" s="1280" t="s">
        <v>1663</v>
      </c>
      <c r="I69" s="1270"/>
      <c r="J69" s="758" t="s">
        <v>1664</v>
      </c>
      <c r="K69" s="815">
        <v>0.05</v>
      </c>
      <c r="L69" s="718"/>
      <c r="M69" s="715"/>
    </row>
    <row r="70" spans="1:13" ht="43.5" customHeight="1" x14ac:dyDescent="0.3">
      <c r="A70" s="680"/>
      <c r="B70" s="687"/>
      <c r="C70" s="1268" t="s">
        <v>1665</v>
      </c>
      <c r="D70" s="1269"/>
      <c r="E70" s="1269"/>
      <c r="F70" s="1269"/>
      <c r="G70" s="1269"/>
      <c r="H70" s="1270" t="s">
        <v>1666</v>
      </c>
      <c r="I70" s="1270"/>
      <c r="J70" s="758" t="s">
        <v>1667</v>
      </c>
      <c r="K70" s="815">
        <f>SUM(K67:K69)</f>
        <v>0.31640000000000001</v>
      </c>
      <c r="L70" s="688"/>
      <c r="M70" s="680"/>
    </row>
    <row r="71" spans="1:13" ht="15.6" x14ac:dyDescent="0.3">
      <c r="A71" s="680"/>
      <c r="B71" s="687"/>
      <c r="C71" s="1271" t="s">
        <v>1668</v>
      </c>
      <c r="D71" s="1269"/>
      <c r="E71" s="1269"/>
      <c r="F71" s="1269"/>
      <c r="G71" s="1269"/>
      <c r="H71" s="1272"/>
      <c r="I71" s="1272"/>
      <c r="J71" s="1272"/>
      <c r="K71" s="1273"/>
      <c r="L71" s="688"/>
      <c r="M71" s="680"/>
    </row>
    <row r="72" spans="1:13" ht="16.2" thickBot="1" x14ac:dyDescent="0.35">
      <c r="A72" s="680"/>
      <c r="B72" s="760"/>
      <c r="C72" s="761"/>
      <c r="D72" s="761"/>
      <c r="E72" s="762"/>
      <c r="F72" s="761"/>
      <c r="G72" s="763"/>
      <c r="H72" s="761"/>
      <c r="I72" s="761"/>
      <c r="J72" s="761"/>
      <c r="K72" s="761"/>
      <c r="L72" s="764"/>
      <c r="M72" s="680"/>
    </row>
    <row r="73" spans="1:13" ht="16.2" thickTop="1" x14ac:dyDescent="0.3">
      <c r="A73" s="680"/>
      <c r="B73" s="680"/>
      <c r="C73" s="680"/>
      <c r="D73" s="680"/>
      <c r="E73" s="681"/>
      <c r="F73" s="680"/>
      <c r="G73" s="680"/>
      <c r="H73" s="680"/>
      <c r="I73" s="680"/>
      <c r="J73" s="680"/>
      <c r="K73" s="680"/>
      <c r="L73" s="680"/>
      <c r="M73" s="680"/>
    </row>
  </sheetData>
  <mergeCells count="27">
    <mergeCell ref="C51:J51"/>
    <mergeCell ref="G53:I53"/>
    <mergeCell ref="C3:K3"/>
    <mergeCell ref="C4:K4"/>
    <mergeCell ref="C5:K6"/>
    <mergeCell ref="C7:K7"/>
    <mergeCell ref="C8:C9"/>
    <mergeCell ref="D8:D9"/>
    <mergeCell ref="E8:F8"/>
    <mergeCell ref="G8:G9"/>
    <mergeCell ref="H8:H9"/>
    <mergeCell ref="I8:I9"/>
    <mergeCell ref="J8:J9"/>
    <mergeCell ref="K8:K9"/>
    <mergeCell ref="F65:K65"/>
    <mergeCell ref="C70:G70"/>
    <mergeCell ref="H70:I70"/>
    <mergeCell ref="C71:G71"/>
    <mergeCell ref="H71:K71"/>
    <mergeCell ref="C67:G67"/>
    <mergeCell ref="H67:I67"/>
    <mergeCell ref="C68:G68"/>
    <mergeCell ref="H68:I68"/>
    <mergeCell ref="C69:G69"/>
    <mergeCell ref="H69:I69"/>
    <mergeCell ref="C66:G66"/>
    <mergeCell ref="H66:J66"/>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6"/>
  <sheetViews>
    <sheetView workbookViewId="0"/>
  </sheetViews>
  <sheetFormatPr baseColWidth="10" defaultColWidth="11.44140625" defaultRowHeight="14.4" x14ac:dyDescent="0.3"/>
  <cols>
    <col min="1" max="1" width="10.6640625" style="312" customWidth="1"/>
    <col min="2" max="2" width="42.6640625" style="312" customWidth="1"/>
    <col min="3" max="3" width="18" style="312" customWidth="1"/>
    <col min="4" max="4" width="19.33203125" style="312" customWidth="1"/>
    <col min="5" max="5" width="5.88671875" style="312" customWidth="1"/>
    <col min="6" max="6" width="14.6640625" style="312" customWidth="1"/>
    <col min="7" max="7" width="5.88671875" style="312" customWidth="1"/>
    <col min="8" max="8" width="14.88671875" style="312" customWidth="1"/>
    <col min="9" max="9" width="5.88671875" style="312" customWidth="1"/>
    <col min="10" max="10" width="14.6640625" style="312" customWidth="1"/>
    <col min="11" max="11" width="5.88671875" style="312" customWidth="1"/>
    <col min="12" max="12" width="13.44140625" style="312" customWidth="1"/>
    <col min="13" max="13" width="5.88671875" style="312" customWidth="1"/>
    <col min="14" max="14" width="14.88671875" style="312" customWidth="1"/>
    <col min="15" max="15" width="11.44140625" style="312" hidden="1" customWidth="1"/>
    <col min="16" max="16" width="21" style="312" customWidth="1"/>
    <col min="17" max="17" width="20.33203125" style="312" bestFit="1" customWidth="1"/>
    <col min="18" max="16384" width="11.44140625" style="312"/>
  </cols>
  <sheetData>
    <row r="2" spans="1:17" ht="42" customHeight="1" x14ac:dyDescent="0.35">
      <c r="B2" s="1299" t="s">
        <v>1766</v>
      </c>
      <c r="C2" s="1300"/>
      <c r="D2" s="1300"/>
      <c r="E2" s="1300"/>
      <c r="F2" s="1300"/>
      <c r="G2" s="1300"/>
      <c r="H2" s="1300"/>
    </row>
    <row r="4" spans="1:17" ht="57" customHeight="1" x14ac:dyDescent="0.3">
      <c r="A4" s="322" t="s">
        <v>306</v>
      </c>
      <c r="B4" s="245" t="s">
        <v>152</v>
      </c>
      <c r="C4" s="323" t="s">
        <v>307</v>
      </c>
      <c r="D4" s="323" t="s">
        <v>308</v>
      </c>
      <c r="E4" s="1298" t="s">
        <v>309</v>
      </c>
      <c r="F4" s="1298"/>
      <c r="G4" s="1298" t="s">
        <v>310</v>
      </c>
      <c r="H4" s="1298"/>
      <c r="I4" s="1298" t="s">
        <v>311</v>
      </c>
      <c r="J4" s="1298"/>
      <c r="K4" s="1298" t="s">
        <v>312</v>
      </c>
      <c r="L4" s="1298"/>
      <c r="M4" s="1298" t="s">
        <v>313</v>
      </c>
      <c r="N4" s="1298"/>
      <c r="P4" s="674" t="s">
        <v>589</v>
      </c>
    </row>
    <row r="5" spans="1:17" x14ac:dyDescent="0.3">
      <c r="A5" s="189">
        <v>1</v>
      </c>
      <c r="B5" s="188" t="s">
        <v>314</v>
      </c>
      <c r="C5" s="239" t="e">
        <f>+#REF!</f>
        <v>#REF!</v>
      </c>
      <c r="D5" s="239" t="e">
        <f>C5*(1+#REF!)</f>
        <v>#REF!</v>
      </c>
      <c r="E5" s="315">
        <v>0.03</v>
      </c>
      <c r="F5" s="239" t="e">
        <f>+ROUND($D5*E5,0)</f>
        <v>#REF!</v>
      </c>
      <c r="G5" s="315">
        <v>7.0000000000000007E-2</v>
      </c>
      <c r="H5" s="239" t="e">
        <f>+ROUND($D5*G5,0)-1</f>
        <v>#REF!</v>
      </c>
      <c r="I5" s="189"/>
      <c r="J5" s="239" t="e">
        <f>+ROUND($D5*I5,0)</f>
        <v>#REF!</v>
      </c>
      <c r="K5" s="189"/>
      <c r="L5" s="239" t="e">
        <f>+ROUND($D5*K5,0)</f>
        <v>#REF!</v>
      </c>
      <c r="M5" s="315">
        <v>0.9</v>
      </c>
      <c r="N5" s="239" t="e">
        <f t="shared" ref="N5:N10" si="0">+ROUND($D5*M5,0)</f>
        <v>#REF!</v>
      </c>
      <c r="P5" s="675" t="e">
        <f>+F5+H5+J5+L5+N5</f>
        <v>#REF!</v>
      </c>
      <c r="Q5" s="314" t="e">
        <f>+D5-P5</f>
        <v>#REF!</v>
      </c>
    </row>
    <row r="6" spans="1:17" ht="26.4" x14ac:dyDescent="0.3">
      <c r="A6" s="189">
        <v>2</v>
      </c>
      <c r="B6" s="188" t="s">
        <v>315</v>
      </c>
      <c r="C6" s="239" t="e">
        <f>+#REF!</f>
        <v>#REF!</v>
      </c>
      <c r="D6" s="239" t="e">
        <f>C6*(1+#REF!)</f>
        <v>#REF!</v>
      </c>
      <c r="E6" s="315">
        <v>0.03</v>
      </c>
      <c r="F6" s="239" t="e">
        <f t="shared" ref="F6:F16" si="1">+ROUND($D6*E6,0)</f>
        <v>#REF!</v>
      </c>
      <c r="G6" s="315">
        <v>0.12</v>
      </c>
      <c r="H6" s="239" t="e">
        <f>+ROUND($D6*G6,0)-1</f>
        <v>#REF!</v>
      </c>
      <c r="I6" s="315">
        <v>0.05</v>
      </c>
      <c r="J6" s="239" t="e">
        <f t="shared" ref="J6:J11" si="2">+ROUND($D6*I6,0)</f>
        <v>#REF!</v>
      </c>
      <c r="K6" s="315">
        <v>0.7</v>
      </c>
      <c r="L6" s="239" t="e">
        <f t="shared" ref="L6:L7" si="3">+ROUND($D6*K6,0)</f>
        <v>#REF!</v>
      </c>
      <c r="M6" s="315">
        <v>0.1</v>
      </c>
      <c r="N6" s="239" t="e">
        <f t="shared" si="0"/>
        <v>#REF!</v>
      </c>
      <c r="P6" s="675" t="e">
        <f>+F6+H6+J6+L6+N6</f>
        <v>#REF!</v>
      </c>
      <c r="Q6" s="314" t="e">
        <f t="shared" ref="Q6:Q17" si="4">+D6-P6</f>
        <v>#REF!</v>
      </c>
    </row>
    <row r="7" spans="1:17" ht="26.4" x14ac:dyDescent="0.3">
      <c r="A7" s="189">
        <v>3</v>
      </c>
      <c r="B7" s="188" t="s">
        <v>316</v>
      </c>
      <c r="C7" s="239" t="e">
        <f>+#REF!</f>
        <v>#REF!</v>
      </c>
      <c r="D7" s="239" t="e">
        <f>C7*(1+#REF!)</f>
        <v>#REF!</v>
      </c>
      <c r="E7" s="315">
        <v>0.03</v>
      </c>
      <c r="F7" s="239" t="e">
        <f t="shared" si="1"/>
        <v>#REF!</v>
      </c>
      <c r="G7" s="315">
        <v>0.05</v>
      </c>
      <c r="H7" s="239" t="e">
        <f t="shared" ref="H7:H11" si="5">+ROUND($D7*G7,0)</f>
        <v>#REF!</v>
      </c>
      <c r="I7" s="315">
        <v>0.3</v>
      </c>
      <c r="J7" s="239" t="e">
        <f t="shared" si="2"/>
        <v>#REF!</v>
      </c>
      <c r="K7" s="315">
        <v>0.5</v>
      </c>
      <c r="L7" s="239" t="e">
        <f t="shared" si="3"/>
        <v>#REF!</v>
      </c>
      <c r="M7" s="315">
        <v>0.12</v>
      </c>
      <c r="N7" s="239" t="e">
        <f t="shared" si="0"/>
        <v>#REF!</v>
      </c>
      <c r="P7" s="675" t="e">
        <f>+F7+H7+J7+L7+N7</f>
        <v>#REF!</v>
      </c>
      <c r="Q7" s="314" t="e">
        <f t="shared" si="4"/>
        <v>#REF!</v>
      </c>
    </row>
    <row r="8" spans="1:17" ht="26.4" x14ac:dyDescent="0.3">
      <c r="A8" s="189">
        <v>4</v>
      </c>
      <c r="B8" s="188" t="s">
        <v>317</v>
      </c>
      <c r="C8" s="239" t="e">
        <f>+#REF!</f>
        <v>#REF!</v>
      </c>
      <c r="D8" s="239" t="e">
        <f>C8*(1+#REF!)</f>
        <v>#REF!</v>
      </c>
      <c r="E8" s="315">
        <v>0.03</v>
      </c>
      <c r="F8" s="239" t="e">
        <f t="shared" si="1"/>
        <v>#REF!</v>
      </c>
      <c r="G8" s="315">
        <v>0.12</v>
      </c>
      <c r="H8" s="239" t="e">
        <f t="shared" si="5"/>
        <v>#REF!</v>
      </c>
      <c r="I8" s="315">
        <v>0.05</v>
      </c>
      <c r="J8" s="239" t="e">
        <f t="shared" si="2"/>
        <v>#REF!</v>
      </c>
      <c r="K8" s="315">
        <v>0.7</v>
      </c>
      <c r="L8" s="239" t="e">
        <f>+ROUND($D8*K8,0)</f>
        <v>#REF!</v>
      </c>
      <c r="M8" s="315">
        <v>0.1</v>
      </c>
      <c r="N8" s="239" t="e">
        <f t="shared" si="0"/>
        <v>#REF!</v>
      </c>
      <c r="P8" s="675" t="e">
        <f t="shared" ref="P8:P15" si="6">+F8+H8+J8+L8+N8</f>
        <v>#REF!</v>
      </c>
      <c r="Q8" s="314" t="e">
        <f t="shared" si="4"/>
        <v>#REF!</v>
      </c>
    </row>
    <row r="9" spans="1:17" ht="26.4" x14ac:dyDescent="0.3">
      <c r="A9" s="189">
        <v>6</v>
      </c>
      <c r="B9" s="188" t="s">
        <v>318</v>
      </c>
      <c r="C9" s="239" t="e">
        <f>+#REF!</f>
        <v>#REF!</v>
      </c>
      <c r="D9" s="239" t="e">
        <f>C9*(1+#REF!)</f>
        <v>#REF!</v>
      </c>
      <c r="E9" s="315">
        <v>0.03</v>
      </c>
      <c r="F9" s="239" t="e">
        <f t="shared" si="1"/>
        <v>#REF!</v>
      </c>
      <c r="G9" s="315">
        <v>0.12</v>
      </c>
      <c r="H9" s="239" t="e">
        <f t="shared" si="5"/>
        <v>#REF!</v>
      </c>
      <c r="I9" s="315">
        <v>0.05</v>
      </c>
      <c r="J9" s="239" t="e">
        <f t="shared" si="2"/>
        <v>#REF!</v>
      </c>
      <c r="K9" s="315">
        <v>0.7</v>
      </c>
      <c r="L9" s="239" t="e">
        <f>+ROUND($D9*K9,0)</f>
        <v>#REF!</v>
      </c>
      <c r="M9" s="315">
        <v>0.1</v>
      </c>
      <c r="N9" s="239" t="e">
        <f t="shared" si="0"/>
        <v>#REF!</v>
      </c>
      <c r="P9" s="675" t="e">
        <f t="shared" si="6"/>
        <v>#REF!</v>
      </c>
      <c r="Q9" s="314" t="e">
        <f t="shared" si="4"/>
        <v>#REF!</v>
      </c>
    </row>
    <row r="10" spans="1:17" ht="24.75" customHeight="1" x14ac:dyDescent="0.3">
      <c r="A10" s="189">
        <v>8</v>
      </c>
      <c r="B10" s="188" t="s">
        <v>322</v>
      </c>
      <c r="C10" s="239" t="e">
        <f>+#REF!</f>
        <v>#REF!</v>
      </c>
      <c r="D10" s="239" t="e">
        <f>C10*(1+#REF!)</f>
        <v>#REF!</v>
      </c>
      <c r="E10" s="315">
        <v>0.03</v>
      </c>
      <c r="F10" s="239" t="e">
        <f t="shared" si="1"/>
        <v>#REF!</v>
      </c>
      <c r="G10" s="315">
        <v>0.05</v>
      </c>
      <c r="H10" s="239" t="e">
        <f>+ROUND($D10*G10,0)+1</f>
        <v>#REF!</v>
      </c>
      <c r="I10" s="315">
        <v>0.3</v>
      </c>
      <c r="J10" s="239" t="e">
        <f t="shared" si="2"/>
        <v>#REF!</v>
      </c>
      <c r="K10" s="315">
        <v>0.5</v>
      </c>
      <c r="L10" s="239" t="e">
        <f>+ROUND($D10*K10,0)</f>
        <v>#REF!</v>
      </c>
      <c r="M10" s="315">
        <v>0.12</v>
      </c>
      <c r="N10" s="239" t="e">
        <f t="shared" si="0"/>
        <v>#REF!</v>
      </c>
      <c r="P10" s="675" t="e">
        <f t="shared" si="6"/>
        <v>#REF!</v>
      </c>
      <c r="Q10" s="314" t="e">
        <f t="shared" si="4"/>
        <v>#REF!</v>
      </c>
    </row>
    <row r="11" spans="1:17" x14ac:dyDescent="0.3">
      <c r="A11" s="189">
        <v>12</v>
      </c>
      <c r="B11" s="188" t="s">
        <v>319</v>
      </c>
      <c r="C11" s="239" t="e">
        <f>+#REF!</f>
        <v>#REF!</v>
      </c>
      <c r="D11" s="239" t="e">
        <f>C11*(1+#REF!)</f>
        <v>#REF!</v>
      </c>
      <c r="E11" s="315"/>
      <c r="F11" s="239"/>
      <c r="G11" s="315">
        <v>7.0000000000000007E-2</v>
      </c>
      <c r="H11" s="239" t="e">
        <f t="shared" si="5"/>
        <v>#REF!</v>
      </c>
      <c r="I11" s="315">
        <v>0.01</v>
      </c>
      <c r="J11" s="239" t="e">
        <f t="shared" si="2"/>
        <v>#REF!</v>
      </c>
      <c r="K11" s="315">
        <v>0.92</v>
      </c>
      <c r="L11" s="239" t="e">
        <f>+ROUND($D11*K11,0)</f>
        <v>#REF!</v>
      </c>
      <c r="M11" s="315"/>
      <c r="N11" s="239"/>
      <c r="P11" s="675" t="e">
        <f t="shared" si="6"/>
        <v>#REF!</v>
      </c>
      <c r="Q11" s="314" t="e">
        <f t="shared" si="4"/>
        <v>#REF!</v>
      </c>
    </row>
    <row r="12" spans="1:17" x14ac:dyDescent="0.3">
      <c r="A12" s="189"/>
      <c r="B12" s="188"/>
      <c r="C12" s="239"/>
      <c r="D12" s="239"/>
      <c r="E12" s="315"/>
      <c r="F12" s="239"/>
      <c r="G12" s="315"/>
      <c r="H12" s="239"/>
      <c r="I12" s="315"/>
      <c r="J12" s="239"/>
      <c r="K12" s="315"/>
      <c r="L12" s="239"/>
      <c r="M12" s="315"/>
      <c r="N12" s="239"/>
      <c r="P12" s="675">
        <f t="shared" si="6"/>
        <v>0</v>
      </c>
      <c r="Q12" s="314">
        <f t="shared" si="4"/>
        <v>0</v>
      </c>
    </row>
    <row r="13" spans="1:17" x14ac:dyDescent="0.3">
      <c r="A13" s="189"/>
      <c r="B13" s="188" t="s">
        <v>474</v>
      </c>
      <c r="C13" s="239" t="e">
        <f>#REF!</f>
        <v>#REF!</v>
      </c>
      <c r="D13" s="239" t="e">
        <f>C13</f>
        <v>#REF!</v>
      </c>
      <c r="E13" s="315">
        <v>1</v>
      </c>
      <c r="F13" s="239" t="e">
        <f>D13</f>
        <v>#REF!</v>
      </c>
      <c r="G13" s="315"/>
      <c r="H13" s="239"/>
      <c r="I13" s="315"/>
      <c r="J13" s="239"/>
      <c r="K13" s="315"/>
      <c r="L13" s="239"/>
      <c r="M13" s="315"/>
      <c r="N13" s="239"/>
      <c r="P13" s="675" t="e">
        <f>F13</f>
        <v>#REF!</v>
      </c>
      <c r="Q13" s="314"/>
    </row>
    <row r="14" spans="1:17" x14ac:dyDescent="0.3">
      <c r="A14" s="189"/>
      <c r="B14" s="188" t="s">
        <v>475</v>
      </c>
      <c r="C14" s="239" t="e">
        <f>#REF!</f>
        <v>#REF!</v>
      </c>
      <c r="D14" s="239" t="e">
        <f>C14</f>
        <v>#REF!</v>
      </c>
      <c r="E14" s="315">
        <v>1</v>
      </c>
      <c r="F14" s="239" t="e">
        <f>D14</f>
        <v>#REF!</v>
      </c>
      <c r="G14" s="315"/>
      <c r="H14" s="239"/>
      <c r="I14" s="315"/>
      <c r="J14" s="239"/>
      <c r="K14" s="315"/>
      <c r="L14" s="239"/>
      <c r="M14" s="315"/>
      <c r="N14" s="239"/>
      <c r="P14" s="675" t="e">
        <f>F14</f>
        <v>#REF!</v>
      </c>
      <c r="Q14" s="314"/>
    </row>
    <row r="15" spans="1:17" x14ac:dyDescent="0.3">
      <c r="A15" s="189"/>
      <c r="B15" s="188" t="s">
        <v>350</v>
      </c>
      <c r="C15" s="239" t="e">
        <f>#REF!</f>
        <v>#REF!</v>
      </c>
      <c r="D15" s="239" t="e">
        <f>C15</f>
        <v>#REF!</v>
      </c>
      <c r="E15" s="542">
        <v>1</v>
      </c>
      <c r="F15" s="239" t="e">
        <f>E15*D15</f>
        <v>#REF!</v>
      </c>
      <c r="G15" s="315"/>
      <c r="H15" s="239"/>
      <c r="I15" s="315"/>
      <c r="J15" s="239"/>
      <c r="K15" s="315"/>
      <c r="L15" s="239"/>
      <c r="M15" s="315"/>
      <c r="N15" s="239"/>
      <c r="P15" s="675" t="e">
        <f t="shared" si="6"/>
        <v>#REF!</v>
      </c>
      <c r="Q15" s="314" t="e">
        <f t="shared" si="4"/>
        <v>#REF!</v>
      </c>
    </row>
    <row r="16" spans="1:17" x14ac:dyDescent="0.3">
      <c r="A16" s="189"/>
      <c r="B16" s="188" t="s">
        <v>320</v>
      </c>
      <c r="C16" s="239" t="e">
        <f>#REF!</f>
        <v>#REF!</v>
      </c>
      <c r="D16" s="239" t="e">
        <f>+C16</f>
        <v>#REF!</v>
      </c>
      <c r="E16" s="315">
        <v>1</v>
      </c>
      <c r="F16" s="239" t="e">
        <f t="shared" si="1"/>
        <v>#REF!</v>
      </c>
      <c r="G16" s="239"/>
      <c r="H16" s="239"/>
      <c r="I16" s="239"/>
      <c r="J16" s="239"/>
      <c r="K16" s="239"/>
      <c r="L16" s="239"/>
      <c r="M16" s="239"/>
      <c r="N16" s="239"/>
      <c r="P16" s="675" t="e">
        <f>+F16+H16+J16+L16+N16</f>
        <v>#REF!</v>
      </c>
      <c r="Q16" s="314" t="e">
        <f t="shared" si="4"/>
        <v>#REF!</v>
      </c>
    </row>
    <row r="17" spans="1:17" x14ac:dyDescent="0.3">
      <c r="A17" s="256"/>
      <c r="B17" s="185"/>
      <c r="C17" s="316" t="e">
        <f>SUM(C5:C16)</f>
        <v>#REF!</v>
      </c>
      <c r="D17" s="316" t="e">
        <f>SUM(D5:D16)</f>
        <v>#REF!</v>
      </c>
      <c r="E17" s="316"/>
      <c r="F17" s="316" t="e">
        <f>SUM(F5:F16)</f>
        <v>#REF!</v>
      </c>
      <c r="G17" s="316"/>
      <c r="H17" s="316" t="e">
        <f>SUM(H5:H16)</f>
        <v>#REF!</v>
      </c>
      <c r="I17" s="316"/>
      <c r="J17" s="316" t="e">
        <f>SUM(J5:J16)</f>
        <v>#REF!</v>
      </c>
      <c r="K17" s="316"/>
      <c r="L17" s="316" t="e">
        <f>SUM(L5:L16)</f>
        <v>#REF!</v>
      </c>
      <c r="M17" s="316"/>
      <c r="N17" s="316" t="e">
        <f>SUM(N5:N16)</f>
        <v>#REF!</v>
      </c>
      <c r="P17" s="676" t="e">
        <f>SUM(F17:O17)</f>
        <v>#REF!</v>
      </c>
      <c r="Q17" s="314" t="e">
        <f t="shared" si="4"/>
        <v>#REF!</v>
      </c>
    </row>
    <row r="18" spans="1:17" x14ac:dyDescent="0.3">
      <c r="A18" s="185"/>
      <c r="B18" s="185"/>
      <c r="C18" s="192"/>
      <c r="D18" s="317" t="e">
        <f>ROUND(+#REF!,0)</f>
        <v>#REF!</v>
      </c>
      <c r="E18" s="185"/>
      <c r="F18" s="185"/>
      <c r="G18" s="185"/>
      <c r="H18" s="185"/>
      <c r="I18" s="185"/>
      <c r="J18" s="185"/>
      <c r="K18" s="185"/>
      <c r="L18" s="185"/>
      <c r="M18" s="185"/>
      <c r="N18" s="185"/>
      <c r="P18" s="313" t="e">
        <f>SUM(P5:P16)</f>
        <v>#REF!</v>
      </c>
    </row>
    <row r="19" spans="1:17" x14ac:dyDescent="0.3">
      <c r="A19" s="256"/>
      <c r="C19" s="192"/>
      <c r="D19" s="252"/>
      <c r="E19" s="185"/>
      <c r="F19" s="185"/>
      <c r="G19" s="185"/>
      <c r="H19" s="185"/>
      <c r="I19" s="185"/>
      <c r="J19" s="185"/>
      <c r="K19" s="185"/>
      <c r="L19" s="185"/>
      <c r="M19" s="185"/>
      <c r="N19" s="185"/>
      <c r="P19" s="318"/>
    </row>
    <row r="20" spans="1:17" x14ac:dyDescent="0.3">
      <c r="C20" s="318"/>
      <c r="D20" s="321"/>
    </row>
    <row r="21" spans="1:17" x14ac:dyDescent="0.3">
      <c r="B21" s="320"/>
      <c r="D21" s="319"/>
    </row>
    <row r="24" spans="1:17" x14ac:dyDescent="0.3">
      <c r="Q24" s="314" t="e">
        <f>+P5+P6+P7+P8+P9+P10+P11+P13+P14+P16</f>
        <v>#REF!</v>
      </c>
    </row>
    <row r="26" spans="1:17" x14ac:dyDescent="0.3">
      <c r="Q26" s="314" t="e">
        <f>+Q24+P15</f>
        <v>#REF!</v>
      </c>
    </row>
  </sheetData>
  <dataConsolidate/>
  <mergeCells count="6">
    <mergeCell ref="M4:N4"/>
    <mergeCell ref="B2:H2"/>
    <mergeCell ref="E4:F4"/>
    <mergeCell ref="G4:H4"/>
    <mergeCell ref="I4:J4"/>
    <mergeCell ref="K4:L4"/>
  </mergeCells>
  <printOptions horizontalCentered="1"/>
  <pageMargins left="0.70866141732283472" right="0.70866141732283472" top="0.74803149606299213" bottom="0.74803149606299213" header="0.31496062992125984" footer="0.31496062992125984"/>
  <pageSetup paperSize="14"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72"/>
  <sheetViews>
    <sheetView workbookViewId="0">
      <selection sqref="A1:K1"/>
    </sheetView>
  </sheetViews>
  <sheetFormatPr baseColWidth="10" defaultColWidth="14" defaultRowHeight="13.2" x14ac:dyDescent="0.25"/>
  <cols>
    <col min="2" max="7" width="0" hidden="1" customWidth="1"/>
    <col min="8" max="9" width="14" style="520"/>
    <col min="10" max="10" width="20.109375" style="520" customWidth="1"/>
    <col min="11" max="11" width="22.33203125" style="520" customWidth="1"/>
  </cols>
  <sheetData>
    <row r="1" spans="1:11" ht="14.4" x14ac:dyDescent="0.3">
      <c r="A1" s="1301" t="s">
        <v>590</v>
      </c>
      <c r="B1" s="1301"/>
      <c r="C1" s="1301"/>
      <c r="D1" s="1301"/>
      <c r="E1" s="1301"/>
      <c r="F1" s="1301"/>
      <c r="G1" s="1301"/>
      <c r="H1" s="1301"/>
      <c r="I1" s="1301"/>
      <c r="J1" s="1301"/>
      <c r="K1" s="1301"/>
    </row>
    <row r="3" spans="1:11" x14ac:dyDescent="0.25">
      <c r="A3" s="655" t="s">
        <v>420</v>
      </c>
      <c r="B3" s="655" t="s">
        <v>591</v>
      </c>
      <c r="C3" s="655" t="s">
        <v>592</v>
      </c>
      <c r="D3" s="655" t="s">
        <v>593</v>
      </c>
      <c r="E3" s="655" t="s">
        <v>594</v>
      </c>
      <c r="F3" s="655"/>
      <c r="G3" s="655"/>
      <c r="H3" s="655" t="s">
        <v>591</v>
      </c>
      <c r="I3" s="655" t="s">
        <v>592</v>
      </c>
      <c r="J3" s="655" t="s">
        <v>593</v>
      </c>
      <c r="K3" s="655" t="s">
        <v>594</v>
      </c>
    </row>
    <row r="4" spans="1:11" x14ac:dyDescent="0.25">
      <c r="A4" s="655"/>
      <c r="B4" s="655"/>
      <c r="C4" s="655"/>
      <c r="D4" s="655"/>
      <c r="E4" s="655"/>
      <c r="F4" s="655"/>
      <c r="G4" s="655"/>
      <c r="H4" s="655"/>
      <c r="I4" s="655"/>
      <c r="J4" s="655"/>
      <c r="K4" s="655"/>
    </row>
    <row r="5" spans="1:11" x14ac:dyDescent="0.25">
      <c r="A5" s="655" t="s">
        <v>595</v>
      </c>
      <c r="B5" s="655" t="s">
        <v>596</v>
      </c>
      <c r="C5" s="655"/>
      <c r="D5" s="655"/>
      <c r="E5" s="655"/>
      <c r="F5" s="655"/>
      <c r="G5" s="655"/>
      <c r="H5" s="655">
        <v>2.2400000000000002</v>
      </c>
      <c r="I5" s="655"/>
      <c r="J5" s="655"/>
      <c r="K5" s="655"/>
    </row>
    <row r="6" spans="1:11" x14ac:dyDescent="0.25">
      <c r="A6" s="655"/>
      <c r="B6" s="655"/>
      <c r="C6" s="655"/>
      <c r="D6" s="655" t="s">
        <v>597</v>
      </c>
      <c r="E6" s="655" t="s">
        <v>598</v>
      </c>
      <c r="F6" s="655"/>
      <c r="G6" s="655"/>
      <c r="H6" s="655"/>
      <c r="I6" s="655"/>
      <c r="J6" s="655">
        <v>12.74</v>
      </c>
      <c r="K6" s="655">
        <v>0.23</v>
      </c>
    </row>
    <row r="7" spans="1:11" x14ac:dyDescent="0.25">
      <c r="A7" s="655" t="s">
        <v>599</v>
      </c>
      <c r="B7" s="655" t="s">
        <v>600</v>
      </c>
      <c r="C7" s="655" t="s">
        <v>601</v>
      </c>
      <c r="D7" s="655"/>
      <c r="E7" s="655"/>
      <c r="F7" s="655"/>
      <c r="G7" s="655"/>
      <c r="H7" s="655">
        <v>1.4</v>
      </c>
      <c r="I7" s="655">
        <v>0.1</v>
      </c>
      <c r="J7" s="655"/>
      <c r="K7" s="655"/>
    </row>
    <row r="8" spans="1:11" x14ac:dyDescent="0.25">
      <c r="A8" s="655"/>
      <c r="B8" s="655"/>
      <c r="C8" s="655"/>
      <c r="D8" s="655" t="s">
        <v>602</v>
      </c>
      <c r="E8" s="655" t="s">
        <v>603</v>
      </c>
      <c r="F8" s="655"/>
      <c r="G8" s="655"/>
      <c r="H8" s="655"/>
      <c r="I8" s="655"/>
      <c r="J8" s="655">
        <v>12.9</v>
      </c>
      <c r="K8" s="655">
        <v>0.6</v>
      </c>
    </row>
    <row r="9" spans="1:11" x14ac:dyDescent="0.25">
      <c r="A9" s="655" t="s">
        <v>604</v>
      </c>
      <c r="B9" s="655" t="s">
        <v>351</v>
      </c>
      <c r="C9" s="655" t="s">
        <v>605</v>
      </c>
      <c r="D9" s="655"/>
      <c r="E9" s="655"/>
      <c r="F9" s="655"/>
      <c r="G9" s="655"/>
      <c r="H9" s="655">
        <v>1.18</v>
      </c>
      <c r="I9" s="655">
        <v>0.02</v>
      </c>
      <c r="J9" s="655"/>
      <c r="K9" s="655"/>
    </row>
    <row r="10" spans="1:11" x14ac:dyDescent="0.25">
      <c r="A10" s="655"/>
      <c r="B10" s="655"/>
      <c r="C10" s="655"/>
      <c r="D10" s="655" t="s">
        <v>606</v>
      </c>
      <c r="E10" s="655" t="s">
        <v>607</v>
      </c>
      <c r="F10" s="655"/>
      <c r="G10" s="655"/>
      <c r="H10" s="655"/>
      <c r="I10" s="655"/>
      <c r="J10" s="655">
        <v>11.2</v>
      </c>
      <c r="K10" s="655">
        <v>7.0000000000000007E-2</v>
      </c>
    </row>
    <row r="11" spans="1:11" x14ac:dyDescent="0.25">
      <c r="A11" s="655" t="s">
        <v>608</v>
      </c>
      <c r="B11" s="655" t="s">
        <v>609</v>
      </c>
      <c r="C11" s="655"/>
      <c r="D11" s="655"/>
      <c r="E11" s="655"/>
      <c r="F11" s="655"/>
      <c r="G11" s="655"/>
      <c r="H11" s="655">
        <v>1.06</v>
      </c>
      <c r="I11" s="655"/>
      <c r="J11" s="655"/>
      <c r="K11" s="655"/>
    </row>
    <row r="12" spans="1:11" x14ac:dyDescent="0.25">
      <c r="A12" s="655"/>
      <c r="B12" s="655"/>
      <c r="C12" s="655"/>
      <c r="D12" s="655" t="s">
        <v>610</v>
      </c>
      <c r="E12" s="655" t="s">
        <v>611</v>
      </c>
      <c r="F12" s="655"/>
      <c r="G12" s="655"/>
      <c r="H12" s="655"/>
      <c r="I12" s="655"/>
      <c r="J12" s="655">
        <v>8.4499999999999993</v>
      </c>
      <c r="K12" s="655">
        <v>0</v>
      </c>
    </row>
    <row r="13" spans="1:11" x14ac:dyDescent="0.25">
      <c r="A13" s="655" t="s">
        <v>612</v>
      </c>
      <c r="B13" s="655" t="s">
        <v>613</v>
      </c>
      <c r="C13" s="655"/>
      <c r="D13" s="655"/>
      <c r="E13" s="655"/>
      <c r="F13" s="655"/>
      <c r="G13" s="655"/>
      <c r="H13" s="655">
        <v>0.63</v>
      </c>
      <c r="I13" s="655"/>
      <c r="J13" s="655"/>
      <c r="K13" s="655"/>
    </row>
    <row r="14" spans="1:11" x14ac:dyDescent="0.25">
      <c r="A14" s="655"/>
      <c r="B14" s="655"/>
      <c r="C14" s="655"/>
      <c r="D14" s="655" t="s">
        <v>614</v>
      </c>
      <c r="E14" s="655" t="s">
        <v>615</v>
      </c>
      <c r="F14" s="655"/>
      <c r="G14" s="655"/>
      <c r="H14" s="655"/>
      <c r="I14" s="655"/>
      <c r="J14" s="655">
        <v>4.1500000000000004</v>
      </c>
      <c r="K14" s="655">
        <v>0.13</v>
      </c>
    </row>
    <row r="15" spans="1:11" x14ac:dyDescent="0.25">
      <c r="A15" s="655" t="s">
        <v>616</v>
      </c>
      <c r="B15" s="655" t="s">
        <v>617</v>
      </c>
      <c r="C15" s="655" t="s">
        <v>618</v>
      </c>
      <c r="D15" s="655"/>
      <c r="E15" s="655"/>
      <c r="F15" s="655"/>
      <c r="G15" s="655"/>
      <c r="H15" s="655">
        <v>0.2</v>
      </c>
      <c r="I15" s="655">
        <v>0.04</v>
      </c>
      <c r="J15" s="655"/>
      <c r="K15" s="655"/>
    </row>
    <row r="16" spans="1:11" x14ac:dyDescent="0.25">
      <c r="A16" s="655"/>
      <c r="B16" s="655"/>
      <c r="C16" s="655"/>
      <c r="D16" s="655" t="s">
        <v>619</v>
      </c>
      <c r="E16" s="655" t="s">
        <v>620</v>
      </c>
      <c r="F16" s="655"/>
      <c r="G16" s="655"/>
      <c r="H16" s="655"/>
      <c r="I16" s="655"/>
      <c r="J16" s="655">
        <v>1.35</v>
      </c>
      <c r="K16" s="655">
        <v>0.35</v>
      </c>
    </row>
    <row r="17" spans="1:11" x14ac:dyDescent="0.25">
      <c r="A17" s="655" t="s">
        <v>621</v>
      </c>
      <c r="B17" s="655" t="s">
        <v>607</v>
      </c>
      <c r="C17" s="655" t="s">
        <v>622</v>
      </c>
      <c r="D17" s="655"/>
      <c r="E17" s="655"/>
      <c r="F17" s="655"/>
      <c r="G17" s="655"/>
      <c r="H17" s="655">
        <v>7.0000000000000007E-2</v>
      </c>
      <c r="I17" s="655">
        <v>0.03</v>
      </c>
      <c r="J17" s="655"/>
      <c r="K17" s="655"/>
    </row>
    <row r="18" spans="1:11" x14ac:dyDescent="0.25">
      <c r="A18" s="655"/>
      <c r="B18" s="655"/>
      <c r="C18" s="655"/>
      <c r="D18" s="655" t="s">
        <v>623</v>
      </c>
      <c r="E18" s="655" t="s">
        <v>624</v>
      </c>
      <c r="F18" s="655"/>
      <c r="G18" s="655"/>
      <c r="H18" s="655"/>
      <c r="I18" s="655"/>
      <c r="J18" s="655">
        <v>2.0499999999999998</v>
      </c>
      <c r="K18" s="655">
        <v>0.25</v>
      </c>
    </row>
    <row r="19" spans="1:11" x14ac:dyDescent="0.25">
      <c r="A19" s="655" t="s">
        <v>625</v>
      </c>
      <c r="B19" s="655" t="s">
        <v>626</v>
      </c>
      <c r="C19" s="655" t="s">
        <v>605</v>
      </c>
      <c r="D19" s="655"/>
      <c r="E19" s="655"/>
      <c r="F19" s="655"/>
      <c r="G19" s="655"/>
      <c r="H19" s="655">
        <v>0.34</v>
      </c>
      <c r="I19" s="655">
        <v>0.02</v>
      </c>
      <c r="J19" s="655"/>
      <c r="K19" s="655"/>
    </row>
    <row r="20" spans="1:11" x14ac:dyDescent="0.25">
      <c r="A20" s="655"/>
      <c r="B20" s="655"/>
      <c r="C20" s="655"/>
      <c r="D20" s="655" t="s">
        <v>627</v>
      </c>
      <c r="E20" s="655" t="s">
        <v>607</v>
      </c>
      <c r="F20" s="655"/>
      <c r="G20" s="655"/>
      <c r="H20" s="655"/>
      <c r="I20" s="655"/>
      <c r="J20" s="655">
        <v>5.5</v>
      </c>
      <c r="K20" s="655">
        <v>7.0000000000000007E-2</v>
      </c>
    </row>
    <row r="21" spans="1:11" x14ac:dyDescent="0.25">
      <c r="A21" s="655" t="s">
        <v>628</v>
      </c>
      <c r="B21" s="655" t="s">
        <v>629</v>
      </c>
      <c r="C21" s="655"/>
      <c r="D21" s="655"/>
      <c r="E21" s="655"/>
      <c r="F21" s="655"/>
      <c r="G21" s="655"/>
      <c r="H21" s="655">
        <v>0.76</v>
      </c>
      <c r="I21" s="655"/>
      <c r="J21" s="655"/>
      <c r="K21" s="655"/>
    </row>
    <row r="22" spans="1:11" x14ac:dyDescent="0.25">
      <c r="A22" s="655"/>
      <c r="B22" s="655"/>
      <c r="C22" s="655"/>
      <c r="D22" s="655" t="s">
        <v>630</v>
      </c>
      <c r="E22" s="655" t="s">
        <v>611</v>
      </c>
      <c r="F22" s="655"/>
      <c r="G22" s="655"/>
      <c r="H22" s="655"/>
      <c r="I22" s="655"/>
      <c r="J22" s="655">
        <v>7.75</v>
      </c>
      <c r="K22" s="655">
        <v>0</v>
      </c>
    </row>
    <row r="23" spans="1:11" x14ac:dyDescent="0.25">
      <c r="A23" s="655" t="s">
        <v>631</v>
      </c>
      <c r="B23" s="655" t="s">
        <v>632</v>
      </c>
      <c r="C23" s="655"/>
      <c r="D23" s="655"/>
      <c r="E23" s="655"/>
      <c r="F23" s="655"/>
      <c r="G23" s="655"/>
      <c r="H23" s="655">
        <v>0.79</v>
      </c>
      <c r="I23" s="655"/>
      <c r="J23" s="655"/>
      <c r="K23" s="655"/>
    </row>
    <row r="24" spans="1:11" x14ac:dyDescent="0.25">
      <c r="A24" s="655"/>
      <c r="B24" s="655"/>
      <c r="C24" s="655"/>
      <c r="D24" s="655" t="s">
        <v>633</v>
      </c>
      <c r="E24" s="655" t="s">
        <v>611</v>
      </c>
      <c r="F24" s="655"/>
      <c r="G24" s="655"/>
      <c r="H24" s="655"/>
      <c r="I24" s="655"/>
      <c r="J24" s="655">
        <v>9.25</v>
      </c>
      <c r="K24" s="655">
        <v>0</v>
      </c>
    </row>
    <row r="25" spans="1:11" x14ac:dyDescent="0.25">
      <c r="A25" s="655" t="s">
        <v>634</v>
      </c>
      <c r="B25" s="655" t="s">
        <v>609</v>
      </c>
      <c r="C25" s="655"/>
      <c r="D25" s="655"/>
      <c r="E25" s="655"/>
      <c r="F25" s="655"/>
      <c r="G25" s="655"/>
      <c r="H25" s="655">
        <v>1.06</v>
      </c>
      <c r="I25" s="655"/>
      <c r="J25" s="655"/>
      <c r="K25" s="655"/>
    </row>
    <row r="26" spans="1:11" x14ac:dyDescent="0.25">
      <c r="A26" s="655"/>
      <c r="B26" s="655"/>
      <c r="C26" s="655"/>
      <c r="D26" s="655" t="s">
        <v>635</v>
      </c>
      <c r="E26" s="655" t="s">
        <v>611</v>
      </c>
      <c r="F26" s="655"/>
      <c r="G26" s="655"/>
      <c r="H26" s="655"/>
      <c r="I26" s="655"/>
      <c r="J26" s="655">
        <v>13.45</v>
      </c>
      <c r="K26" s="655">
        <v>0</v>
      </c>
    </row>
    <row r="27" spans="1:11" x14ac:dyDescent="0.25">
      <c r="A27" s="655" t="s">
        <v>636</v>
      </c>
      <c r="B27" s="655" t="s">
        <v>637</v>
      </c>
      <c r="C27" s="655"/>
      <c r="D27" s="655"/>
      <c r="E27" s="655"/>
      <c r="F27" s="655"/>
      <c r="G27" s="655"/>
      <c r="H27" s="655">
        <v>1.63</v>
      </c>
      <c r="I27" s="655"/>
      <c r="J27" s="655"/>
      <c r="K27" s="655"/>
    </row>
    <row r="28" spans="1:11" x14ac:dyDescent="0.25">
      <c r="A28" s="655"/>
      <c r="B28" s="655"/>
      <c r="C28" s="655"/>
      <c r="D28" s="655" t="s">
        <v>638</v>
      </c>
      <c r="E28" s="655" t="s">
        <v>622</v>
      </c>
      <c r="F28" s="655"/>
      <c r="G28" s="655"/>
      <c r="H28" s="655"/>
      <c r="I28" s="655"/>
      <c r="J28" s="655">
        <v>13.35</v>
      </c>
      <c r="K28" s="655">
        <v>0.03</v>
      </c>
    </row>
    <row r="29" spans="1:11" x14ac:dyDescent="0.25">
      <c r="A29" s="655" t="s">
        <v>639</v>
      </c>
      <c r="B29" s="655" t="s">
        <v>640</v>
      </c>
      <c r="C29" s="655" t="s">
        <v>641</v>
      </c>
      <c r="D29" s="655"/>
      <c r="E29" s="655"/>
      <c r="F29" s="655"/>
      <c r="G29" s="655"/>
      <c r="H29" s="655">
        <v>1.04</v>
      </c>
      <c r="I29" s="655">
        <v>0.01</v>
      </c>
      <c r="J29" s="655"/>
      <c r="K29" s="655"/>
    </row>
    <row r="30" spans="1:11" x14ac:dyDescent="0.25">
      <c r="A30" s="655"/>
      <c r="B30" s="655"/>
      <c r="C30" s="655"/>
      <c r="D30" s="655" t="s">
        <v>642</v>
      </c>
      <c r="E30" s="655" t="s">
        <v>643</v>
      </c>
      <c r="F30" s="655"/>
      <c r="G30" s="655"/>
      <c r="H30" s="655"/>
      <c r="I30" s="655"/>
      <c r="J30" s="655">
        <v>8.6999999999999993</v>
      </c>
      <c r="K30" s="655">
        <v>1.2</v>
      </c>
    </row>
    <row r="31" spans="1:11" x14ac:dyDescent="0.25">
      <c r="A31" s="655" t="s">
        <v>644</v>
      </c>
      <c r="B31" s="655" t="s">
        <v>645</v>
      </c>
      <c r="C31" s="655" t="s">
        <v>598</v>
      </c>
      <c r="D31" s="655"/>
      <c r="E31" s="655"/>
      <c r="F31" s="655"/>
      <c r="G31" s="655"/>
      <c r="H31" s="655">
        <v>0.7</v>
      </c>
      <c r="I31" s="655">
        <v>0.23</v>
      </c>
      <c r="J31" s="655"/>
      <c r="K31" s="655"/>
    </row>
    <row r="32" spans="1:11" x14ac:dyDescent="0.25">
      <c r="A32" s="655"/>
      <c r="B32" s="655"/>
      <c r="C32" s="655"/>
      <c r="D32" s="655" t="s">
        <v>646</v>
      </c>
      <c r="E32" s="655" t="s">
        <v>647</v>
      </c>
      <c r="F32" s="655"/>
      <c r="G32" s="655"/>
      <c r="H32" s="655"/>
      <c r="I32" s="655"/>
      <c r="J32" s="655">
        <v>7.4</v>
      </c>
      <c r="K32" s="655">
        <v>0.77</v>
      </c>
    </row>
    <row r="33" spans="1:11" x14ac:dyDescent="0.25">
      <c r="A33" s="655" t="s">
        <v>648</v>
      </c>
      <c r="B33" s="655" t="s">
        <v>649</v>
      </c>
      <c r="C33" s="655"/>
      <c r="D33" s="655"/>
      <c r="E33" s="655"/>
      <c r="F33" s="655"/>
      <c r="G33" s="655"/>
      <c r="H33" s="655">
        <v>0.78</v>
      </c>
      <c r="I33" s="655"/>
      <c r="J33" s="655"/>
      <c r="K33" s="655"/>
    </row>
    <row r="34" spans="1:11" x14ac:dyDescent="0.25">
      <c r="A34" s="655"/>
      <c r="B34" s="655"/>
      <c r="C34" s="655"/>
      <c r="D34" s="655" t="s">
        <v>650</v>
      </c>
      <c r="E34" s="655" t="s">
        <v>611</v>
      </c>
      <c r="F34" s="655"/>
      <c r="G34" s="655"/>
      <c r="H34" s="655"/>
      <c r="I34" s="655"/>
      <c r="J34" s="655">
        <v>6.7</v>
      </c>
      <c r="K34" s="655">
        <v>0</v>
      </c>
    </row>
    <row r="35" spans="1:11" x14ac:dyDescent="0.25">
      <c r="A35" s="655" t="s">
        <v>651</v>
      </c>
      <c r="B35" s="655" t="s">
        <v>652</v>
      </c>
      <c r="C35" s="655"/>
      <c r="D35" s="655"/>
      <c r="E35" s="655"/>
      <c r="F35" s="655"/>
      <c r="G35" s="655"/>
      <c r="H35" s="655">
        <v>0.56000000000000005</v>
      </c>
      <c r="I35" s="655"/>
      <c r="J35" s="655"/>
      <c r="K35" s="655"/>
    </row>
    <row r="36" spans="1:11" x14ac:dyDescent="0.25">
      <c r="A36" s="655"/>
      <c r="B36" s="655"/>
      <c r="C36" s="655"/>
      <c r="D36" s="655" t="s">
        <v>653</v>
      </c>
      <c r="E36" s="655" t="s">
        <v>654</v>
      </c>
      <c r="F36" s="655"/>
      <c r="G36" s="655"/>
      <c r="H36" s="655"/>
      <c r="I36" s="655"/>
      <c r="J36" s="655">
        <v>4.3499999999999996</v>
      </c>
      <c r="K36" s="655">
        <v>2.4300000000000002</v>
      </c>
    </row>
    <row r="37" spans="1:11" x14ac:dyDescent="0.25">
      <c r="A37" s="655" t="s">
        <v>655</v>
      </c>
      <c r="B37" s="655" t="s">
        <v>656</v>
      </c>
      <c r="C37" s="655" t="s">
        <v>657</v>
      </c>
      <c r="D37" s="655"/>
      <c r="E37" s="655"/>
      <c r="F37" s="655"/>
      <c r="G37" s="655"/>
      <c r="H37" s="655">
        <v>0.31</v>
      </c>
      <c r="I37" s="655">
        <v>0.73</v>
      </c>
      <c r="J37" s="655"/>
      <c r="K37" s="655"/>
    </row>
    <row r="38" spans="1:11" x14ac:dyDescent="0.25">
      <c r="A38" s="655"/>
      <c r="B38" s="655"/>
      <c r="C38" s="655"/>
      <c r="D38" s="655" t="s">
        <v>658</v>
      </c>
      <c r="E38" s="655" t="s">
        <v>659</v>
      </c>
      <c r="F38" s="655"/>
      <c r="G38" s="655"/>
      <c r="H38" s="655"/>
      <c r="I38" s="655"/>
      <c r="J38" s="655">
        <v>2.5</v>
      </c>
      <c r="K38" s="655">
        <v>7.7</v>
      </c>
    </row>
    <row r="39" spans="1:11" x14ac:dyDescent="0.25">
      <c r="A39" s="655" t="s">
        <v>660</v>
      </c>
      <c r="B39" s="655" t="s">
        <v>661</v>
      </c>
      <c r="C39" s="655" t="s">
        <v>662</v>
      </c>
      <c r="D39" s="655"/>
      <c r="E39" s="655"/>
      <c r="F39" s="655"/>
      <c r="G39" s="655"/>
      <c r="H39" s="655">
        <v>0.19</v>
      </c>
      <c r="I39" s="655">
        <v>0.81</v>
      </c>
      <c r="J39" s="655"/>
      <c r="K39" s="655"/>
    </row>
    <row r="40" spans="1:11" x14ac:dyDescent="0.25">
      <c r="A40" s="655"/>
      <c r="B40" s="655"/>
      <c r="C40" s="655"/>
      <c r="D40" s="655" t="s">
        <v>613</v>
      </c>
      <c r="E40" s="655" t="s">
        <v>663</v>
      </c>
      <c r="F40" s="655"/>
      <c r="G40" s="655"/>
      <c r="H40" s="655"/>
      <c r="I40" s="655"/>
      <c r="J40" s="655">
        <v>0.63</v>
      </c>
      <c r="K40" s="655">
        <v>7.1</v>
      </c>
    </row>
    <row r="41" spans="1:11" x14ac:dyDescent="0.25">
      <c r="A41" s="655" t="s">
        <v>664</v>
      </c>
      <c r="B41" s="655"/>
      <c r="C41" s="655" t="s">
        <v>665</v>
      </c>
      <c r="D41" s="655"/>
      <c r="E41" s="655"/>
      <c r="F41" s="655"/>
      <c r="G41" s="655"/>
      <c r="H41" s="655"/>
      <c r="I41" s="655">
        <v>0.61</v>
      </c>
      <c r="J41" s="655"/>
      <c r="K41" s="655"/>
    </row>
    <row r="42" spans="1:11" x14ac:dyDescent="0.25">
      <c r="A42" s="655"/>
      <c r="B42" s="655"/>
      <c r="C42" s="655"/>
      <c r="D42" s="655" t="s">
        <v>607</v>
      </c>
      <c r="E42" s="655" t="s">
        <v>666</v>
      </c>
      <c r="F42" s="655"/>
      <c r="G42" s="655"/>
      <c r="H42" s="655"/>
      <c r="I42" s="655"/>
      <c r="J42" s="655">
        <v>7.0000000000000007E-2</v>
      </c>
      <c r="K42" s="655">
        <v>6.1</v>
      </c>
    </row>
    <row r="43" spans="1:11" x14ac:dyDescent="0.25">
      <c r="A43" s="655" t="s">
        <v>667</v>
      </c>
      <c r="B43" s="655" t="s">
        <v>605</v>
      </c>
      <c r="C43" s="655" t="s">
        <v>665</v>
      </c>
      <c r="D43" s="655"/>
      <c r="E43" s="655"/>
      <c r="F43" s="655"/>
      <c r="G43" s="655"/>
      <c r="H43" s="655">
        <v>0.02</v>
      </c>
      <c r="I43" s="655">
        <v>0.61</v>
      </c>
      <c r="J43" s="655"/>
      <c r="K43" s="655"/>
    </row>
    <row r="44" spans="1:11" x14ac:dyDescent="0.25">
      <c r="A44" s="655"/>
      <c r="B44" s="655"/>
      <c r="C44" s="655"/>
      <c r="D44" s="655" t="s">
        <v>607</v>
      </c>
      <c r="E44" s="655" t="s">
        <v>668</v>
      </c>
      <c r="F44" s="655"/>
      <c r="G44" s="655"/>
      <c r="H44" s="655"/>
      <c r="I44" s="655"/>
      <c r="J44" s="655">
        <v>7.0000000000000007E-2</v>
      </c>
      <c r="K44" s="655">
        <v>6.45</v>
      </c>
    </row>
    <row r="45" spans="1:11" x14ac:dyDescent="0.25">
      <c r="A45" s="655" t="s">
        <v>669</v>
      </c>
      <c r="B45" s="655"/>
      <c r="C45" s="655" t="s">
        <v>670</v>
      </c>
      <c r="D45" s="655"/>
      <c r="E45" s="655"/>
      <c r="F45" s="655"/>
      <c r="G45" s="655"/>
      <c r="H45" s="655"/>
      <c r="I45" s="655">
        <v>0.68</v>
      </c>
      <c r="J45" s="655"/>
      <c r="K45" s="655"/>
    </row>
    <row r="46" spans="1:11" x14ac:dyDescent="0.25">
      <c r="A46" s="655"/>
      <c r="B46" s="655"/>
      <c r="C46" s="655"/>
      <c r="D46" s="655" t="s">
        <v>611</v>
      </c>
      <c r="E46" s="655" t="s">
        <v>671</v>
      </c>
      <c r="F46" s="655"/>
      <c r="G46" s="655"/>
      <c r="H46" s="655"/>
      <c r="I46" s="655"/>
      <c r="J46" s="655">
        <v>0</v>
      </c>
      <c r="K46" s="655">
        <v>5.7</v>
      </c>
    </row>
    <row r="47" spans="1:11" x14ac:dyDescent="0.25">
      <c r="A47" s="655" t="s">
        <v>672</v>
      </c>
      <c r="B47" s="655"/>
      <c r="C47" s="655" t="s">
        <v>673</v>
      </c>
      <c r="D47" s="655"/>
      <c r="E47" s="655"/>
      <c r="F47" s="655"/>
      <c r="G47" s="655"/>
      <c r="H47" s="655"/>
      <c r="I47" s="655">
        <v>0.46</v>
      </c>
      <c r="J47" s="655"/>
      <c r="K47" s="655"/>
    </row>
    <row r="48" spans="1:11" x14ac:dyDescent="0.25">
      <c r="A48" s="655"/>
      <c r="B48" s="655"/>
      <c r="C48" s="655"/>
      <c r="D48" s="655" t="s">
        <v>611</v>
      </c>
      <c r="E48" s="655" t="s">
        <v>674</v>
      </c>
      <c r="F48" s="655"/>
      <c r="G48" s="655"/>
      <c r="H48" s="655"/>
      <c r="I48" s="655"/>
      <c r="J48" s="655">
        <v>0</v>
      </c>
      <c r="K48" s="655">
        <v>4.7</v>
      </c>
    </row>
    <row r="49" spans="1:11" x14ac:dyDescent="0.25">
      <c r="A49" s="655" t="s">
        <v>675</v>
      </c>
      <c r="B49" s="655"/>
      <c r="C49" s="655" t="s">
        <v>676</v>
      </c>
      <c r="D49" s="655"/>
      <c r="E49" s="655"/>
      <c r="F49" s="655"/>
      <c r="G49" s="655"/>
      <c r="H49" s="655"/>
      <c r="I49" s="655">
        <v>0.48</v>
      </c>
      <c r="J49" s="655"/>
      <c r="K49" s="655"/>
    </row>
    <row r="50" spans="1:11" x14ac:dyDescent="0.25">
      <c r="A50" s="655"/>
      <c r="B50" s="655"/>
      <c r="C50" s="655"/>
      <c r="D50" s="655" t="s">
        <v>677</v>
      </c>
      <c r="E50" s="655" t="s">
        <v>678</v>
      </c>
      <c r="F50" s="655"/>
      <c r="G50" s="655"/>
      <c r="H50" s="655"/>
      <c r="I50" s="655"/>
      <c r="J50" s="655">
        <v>1.83</v>
      </c>
      <c r="K50" s="655">
        <v>5.0999999999999996</v>
      </c>
    </row>
    <row r="51" spans="1:11" x14ac:dyDescent="0.25">
      <c r="A51" s="655" t="s">
        <v>679</v>
      </c>
      <c r="B51" s="655" t="s">
        <v>680</v>
      </c>
      <c r="C51" s="655" t="s">
        <v>681</v>
      </c>
      <c r="D51" s="655"/>
      <c r="E51" s="655"/>
      <c r="F51" s="655"/>
      <c r="G51" s="655"/>
      <c r="H51" s="655">
        <v>0.55000000000000004</v>
      </c>
      <c r="I51" s="655">
        <v>0.54</v>
      </c>
      <c r="J51" s="655"/>
      <c r="K51" s="655"/>
    </row>
    <row r="52" spans="1:11" x14ac:dyDescent="0.25">
      <c r="A52" s="655"/>
      <c r="B52" s="655"/>
      <c r="C52" s="655"/>
      <c r="D52" s="655" t="s">
        <v>682</v>
      </c>
      <c r="E52" s="655" t="s">
        <v>683</v>
      </c>
      <c r="F52" s="655"/>
      <c r="G52" s="655"/>
      <c r="H52" s="655"/>
      <c r="I52" s="655"/>
      <c r="J52" s="655">
        <v>3.35</v>
      </c>
      <c r="K52" s="655">
        <v>4.55</v>
      </c>
    </row>
    <row r="53" spans="1:11" x14ac:dyDescent="0.25">
      <c r="A53" s="655" t="s">
        <v>684</v>
      </c>
      <c r="B53" s="655" t="s">
        <v>685</v>
      </c>
      <c r="C53" s="655" t="s">
        <v>686</v>
      </c>
      <c r="D53" s="655"/>
      <c r="E53" s="655"/>
      <c r="F53" s="655"/>
      <c r="G53" s="655"/>
      <c r="H53" s="655">
        <v>0.12</v>
      </c>
      <c r="I53" s="655">
        <v>0.37</v>
      </c>
      <c r="J53" s="655"/>
      <c r="K53" s="655"/>
    </row>
    <row r="54" spans="1:11" x14ac:dyDescent="0.25">
      <c r="A54" s="655"/>
      <c r="B54" s="655"/>
      <c r="C54" s="655"/>
      <c r="D54" s="655" t="s">
        <v>666</v>
      </c>
      <c r="E54" s="655" t="s">
        <v>687</v>
      </c>
      <c r="F54" s="655"/>
      <c r="G54" s="655"/>
      <c r="H54" s="655"/>
      <c r="I54" s="655"/>
      <c r="J54" s="655">
        <v>6.1</v>
      </c>
      <c r="K54" s="655">
        <v>2</v>
      </c>
    </row>
    <row r="55" spans="1:11" x14ac:dyDescent="0.25">
      <c r="A55" s="655" t="s">
        <v>688</v>
      </c>
      <c r="B55" s="655" t="s">
        <v>689</v>
      </c>
      <c r="C55" s="655" t="s">
        <v>622</v>
      </c>
      <c r="D55" s="655"/>
      <c r="E55" s="655"/>
      <c r="F55" s="655"/>
      <c r="G55" s="655"/>
      <c r="H55" s="655">
        <v>1.1000000000000001</v>
      </c>
      <c r="I55" s="655">
        <v>0.03</v>
      </c>
      <c r="J55" s="655"/>
      <c r="K55" s="655"/>
    </row>
    <row r="56" spans="1:11" x14ac:dyDescent="0.25">
      <c r="A56" s="655"/>
      <c r="B56" s="655"/>
      <c r="C56" s="655"/>
      <c r="D56" s="655" t="s">
        <v>690</v>
      </c>
      <c r="E56" s="655" t="s">
        <v>601</v>
      </c>
      <c r="F56" s="655"/>
      <c r="G56" s="655"/>
      <c r="H56" s="655"/>
      <c r="I56" s="655"/>
      <c r="J56" s="655">
        <v>11.9</v>
      </c>
      <c r="K56" s="655">
        <v>0.1</v>
      </c>
    </row>
    <row r="57" spans="1:11" x14ac:dyDescent="0.25">
      <c r="A57" s="655" t="s">
        <v>691</v>
      </c>
      <c r="B57" s="655" t="s">
        <v>692</v>
      </c>
      <c r="C57" s="655"/>
      <c r="D57" s="655"/>
      <c r="E57" s="655"/>
      <c r="F57" s="655"/>
      <c r="G57" s="655"/>
      <c r="H57" s="655">
        <v>1.28</v>
      </c>
      <c r="I57" s="655"/>
      <c r="J57" s="655"/>
      <c r="K57" s="655"/>
    </row>
    <row r="58" spans="1:11" x14ac:dyDescent="0.25">
      <c r="A58" s="655"/>
      <c r="B58" s="655"/>
      <c r="C58" s="655"/>
      <c r="D58" s="655" t="s">
        <v>693</v>
      </c>
      <c r="E58" s="655" t="s">
        <v>694</v>
      </c>
      <c r="F58" s="655"/>
      <c r="G58" s="655"/>
      <c r="H58" s="655"/>
      <c r="I58" s="655"/>
      <c r="J58" s="655">
        <v>8.6</v>
      </c>
      <c r="K58" s="655">
        <v>0.4</v>
      </c>
    </row>
    <row r="59" spans="1:11" x14ac:dyDescent="0.25">
      <c r="A59" s="655" t="s">
        <v>695</v>
      </c>
      <c r="B59" s="655" t="s">
        <v>696</v>
      </c>
      <c r="C59" s="655" t="s">
        <v>685</v>
      </c>
      <c r="D59" s="655"/>
      <c r="E59" s="655"/>
      <c r="F59" s="655"/>
      <c r="G59" s="655"/>
      <c r="H59" s="655">
        <v>0.44</v>
      </c>
      <c r="I59" s="655">
        <v>0.12</v>
      </c>
      <c r="J59" s="655"/>
      <c r="K59" s="655"/>
    </row>
    <row r="60" spans="1:11" x14ac:dyDescent="0.25">
      <c r="A60" s="655"/>
      <c r="B60" s="655"/>
      <c r="C60" s="655"/>
      <c r="D60" s="655" t="s">
        <v>697</v>
      </c>
      <c r="E60" s="655" t="s">
        <v>698</v>
      </c>
      <c r="F60" s="655"/>
      <c r="G60" s="655"/>
      <c r="H60" s="655"/>
      <c r="I60" s="655"/>
      <c r="J60" s="655">
        <v>4.6500000000000004</v>
      </c>
      <c r="K60" s="655">
        <v>1.8</v>
      </c>
    </row>
    <row r="61" spans="1:11" x14ac:dyDescent="0.25">
      <c r="A61" s="655" t="s">
        <v>699</v>
      </c>
      <c r="B61" s="655" t="s">
        <v>700</v>
      </c>
      <c r="C61" s="655" t="s">
        <v>701</v>
      </c>
      <c r="D61" s="655"/>
      <c r="E61" s="655"/>
      <c r="F61" s="655"/>
      <c r="G61" s="655"/>
      <c r="H61" s="655">
        <v>0.49</v>
      </c>
      <c r="I61" s="655">
        <v>0.24</v>
      </c>
      <c r="J61" s="655"/>
      <c r="K61" s="655"/>
    </row>
    <row r="62" spans="1:11" x14ac:dyDescent="0.25">
      <c r="A62" s="655"/>
      <c r="B62" s="655"/>
      <c r="C62" s="655"/>
      <c r="D62" s="655" t="s">
        <v>702</v>
      </c>
      <c r="E62" s="655" t="s">
        <v>703</v>
      </c>
      <c r="F62" s="655"/>
      <c r="G62" s="655"/>
      <c r="H62" s="655"/>
      <c r="I62" s="655"/>
      <c r="J62" s="655">
        <v>4.0999999999999996</v>
      </c>
      <c r="K62" s="655">
        <v>4.45</v>
      </c>
    </row>
    <row r="63" spans="1:11" x14ac:dyDescent="0.25">
      <c r="A63" s="655" t="s">
        <v>704</v>
      </c>
      <c r="B63" s="655" t="s">
        <v>705</v>
      </c>
      <c r="C63" s="655" t="s">
        <v>706</v>
      </c>
      <c r="D63" s="655"/>
      <c r="E63" s="655"/>
      <c r="F63" s="655"/>
      <c r="G63" s="655"/>
      <c r="H63" s="655">
        <v>0.33</v>
      </c>
      <c r="I63" s="655">
        <v>0.65</v>
      </c>
      <c r="J63" s="655"/>
      <c r="K63" s="655"/>
    </row>
    <row r="64" spans="1:11" x14ac:dyDescent="0.25">
      <c r="A64" s="655"/>
      <c r="B64" s="655"/>
      <c r="C64" s="655"/>
      <c r="D64" s="655" t="s">
        <v>707</v>
      </c>
      <c r="E64" s="655" t="s">
        <v>708</v>
      </c>
      <c r="F64" s="655"/>
      <c r="G64" s="655"/>
      <c r="H64" s="655"/>
      <c r="I64" s="655"/>
      <c r="J64" s="655">
        <v>3.2</v>
      </c>
      <c r="K64" s="655">
        <v>9.75</v>
      </c>
    </row>
    <row r="65" spans="1:11" x14ac:dyDescent="0.25">
      <c r="A65" s="655" t="s">
        <v>709</v>
      </c>
      <c r="B65" s="655" t="s">
        <v>656</v>
      </c>
      <c r="C65" s="655" t="s">
        <v>710</v>
      </c>
      <c r="D65" s="655"/>
      <c r="E65" s="655"/>
      <c r="F65" s="655"/>
      <c r="G65" s="655"/>
      <c r="H65" s="655">
        <v>0.31</v>
      </c>
      <c r="I65" s="655">
        <v>1.3</v>
      </c>
      <c r="J65" s="655"/>
      <c r="K65" s="655"/>
    </row>
    <row r="66" spans="1:11" x14ac:dyDescent="0.25">
      <c r="A66" s="655"/>
      <c r="B66" s="655"/>
      <c r="C66" s="655"/>
      <c r="D66" s="655" t="s">
        <v>623</v>
      </c>
      <c r="E66" s="655" t="s">
        <v>711</v>
      </c>
      <c r="F66" s="655"/>
      <c r="G66" s="655"/>
      <c r="H66" s="655"/>
      <c r="I66" s="655"/>
      <c r="J66" s="655">
        <v>2.0499999999999998</v>
      </c>
      <c r="K66" s="655">
        <v>10.5</v>
      </c>
    </row>
    <row r="67" spans="1:11" x14ac:dyDescent="0.25">
      <c r="A67" s="655" t="s">
        <v>712</v>
      </c>
      <c r="B67" s="655" t="s">
        <v>601</v>
      </c>
      <c r="C67" s="655" t="s">
        <v>713</v>
      </c>
      <c r="D67" s="655"/>
      <c r="E67" s="655"/>
      <c r="F67" s="655"/>
      <c r="G67" s="655"/>
      <c r="H67" s="655">
        <v>0.1</v>
      </c>
      <c r="I67" s="655">
        <v>0.8</v>
      </c>
      <c r="J67" s="655"/>
      <c r="K67" s="655"/>
    </row>
    <row r="68" spans="1:11" x14ac:dyDescent="0.25">
      <c r="A68" s="655"/>
      <c r="B68" s="655"/>
      <c r="C68" s="655"/>
      <c r="D68" s="655" t="s">
        <v>714</v>
      </c>
      <c r="E68" s="655" t="s">
        <v>715</v>
      </c>
      <c r="F68" s="655"/>
      <c r="G68" s="655"/>
      <c r="H68" s="655"/>
      <c r="I68" s="655"/>
      <c r="J68" s="655">
        <v>2.8</v>
      </c>
      <c r="K68" s="655">
        <v>5.4</v>
      </c>
    </row>
    <row r="69" spans="1:11" x14ac:dyDescent="0.25">
      <c r="A69" s="655" t="s">
        <v>716</v>
      </c>
      <c r="B69" s="655" t="s">
        <v>673</v>
      </c>
      <c r="C69" s="655" t="s">
        <v>717</v>
      </c>
      <c r="D69" s="655"/>
      <c r="E69" s="655"/>
      <c r="F69" s="655"/>
      <c r="G69" s="655"/>
      <c r="H69" s="655">
        <v>0.46</v>
      </c>
      <c r="I69" s="655">
        <v>0.28000000000000003</v>
      </c>
      <c r="J69" s="655"/>
      <c r="K69" s="655"/>
    </row>
    <row r="70" spans="1:11" x14ac:dyDescent="0.25">
      <c r="A70" s="655"/>
      <c r="B70" s="655"/>
      <c r="C70" s="655"/>
      <c r="D70" s="655" t="s">
        <v>718</v>
      </c>
      <c r="E70" s="655" t="s">
        <v>719</v>
      </c>
      <c r="F70" s="655"/>
      <c r="G70" s="655"/>
      <c r="H70" s="655"/>
      <c r="I70" s="655"/>
      <c r="J70" s="655">
        <v>1.53</v>
      </c>
      <c r="K70" s="655">
        <v>8.0500000000000007</v>
      </c>
    </row>
    <row r="71" spans="1:11" x14ac:dyDescent="0.25">
      <c r="A71" s="655" t="s">
        <v>720</v>
      </c>
      <c r="B71" s="655"/>
      <c r="C71" s="655" t="s">
        <v>721</v>
      </c>
      <c r="D71" s="655"/>
      <c r="E71" s="655"/>
      <c r="F71" s="655"/>
      <c r="G71" s="655"/>
      <c r="H71" s="655"/>
      <c r="I71" s="655">
        <v>1.33</v>
      </c>
      <c r="J71" s="655"/>
      <c r="K71" s="655"/>
    </row>
    <row r="72" spans="1:11" x14ac:dyDescent="0.25">
      <c r="A72" s="655"/>
      <c r="B72" s="655"/>
      <c r="C72" s="655"/>
      <c r="D72" s="655" t="s">
        <v>722</v>
      </c>
      <c r="E72" s="655" t="s">
        <v>723</v>
      </c>
      <c r="F72" s="655"/>
      <c r="G72" s="655"/>
      <c r="H72" s="655"/>
      <c r="I72" s="655"/>
      <c r="J72" s="655">
        <v>2.0699999999999998</v>
      </c>
      <c r="K72" s="655">
        <v>7.5</v>
      </c>
    </row>
    <row r="73" spans="1:11" x14ac:dyDescent="0.25">
      <c r="A73" s="655" t="s">
        <v>724</v>
      </c>
      <c r="B73" s="655" t="s">
        <v>725</v>
      </c>
      <c r="C73" s="655" t="s">
        <v>726</v>
      </c>
      <c r="D73" s="655"/>
      <c r="E73" s="655"/>
      <c r="F73" s="655"/>
      <c r="G73" s="655"/>
      <c r="H73" s="655">
        <v>0.62</v>
      </c>
      <c r="I73" s="655">
        <v>0.17</v>
      </c>
      <c r="J73" s="655"/>
      <c r="K73" s="655"/>
    </row>
    <row r="74" spans="1:11" x14ac:dyDescent="0.25">
      <c r="A74" s="655"/>
      <c r="B74" s="655"/>
      <c r="C74" s="655"/>
      <c r="D74" s="655" t="s">
        <v>727</v>
      </c>
      <c r="E74" s="655" t="s">
        <v>728</v>
      </c>
      <c r="F74" s="655"/>
      <c r="G74" s="655"/>
      <c r="H74" s="655"/>
      <c r="I74" s="655"/>
      <c r="J74" s="655">
        <v>6.15</v>
      </c>
      <c r="K74" s="655">
        <v>2.85</v>
      </c>
    </row>
    <row r="75" spans="1:11" x14ac:dyDescent="0.25">
      <c r="A75" s="655" t="s">
        <v>729</v>
      </c>
      <c r="B75" s="655" t="s">
        <v>665</v>
      </c>
      <c r="C75" s="655" t="s">
        <v>694</v>
      </c>
      <c r="D75" s="655"/>
      <c r="E75" s="655"/>
      <c r="F75" s="655"/>
      <c r="G75" s="655"/>
      <c r="H75" s="655">
        <v>0.61</v>
      </c>
      <c r="I75" s="655">
        <v>0.4</v>
      </c>
      <c r="J75" s="655"/>
      <c r="K75" s="655"/>
    </row>
    <row r="76" spans="1:11" x14ac:dyDescent="0.25">
      <c r="A76" s="655"/>
      <c r="B76" s="655"/>
      <c r="C76" s="655"/>
      <c r="D76" s="655" t="s">
        <v>715</v>
      </c>
      <c r="E76" s="655" t="s">
        <v>728</v>
      </c>
      <c r="F76" s="655"/>
      <c r="G76" s="655"/>
      <c r="H76" s="655"/>
      <c r="I76" s="655"/>
      <c r="J76" s="655">
        <v>5.4</v>
      </c>
      <c r="K76" s="655">
        <v>2.85</v>
      </c>
    </row>
    <row r="77" spans="1:11" x14ac:dyDescent="0.25">
      <c r="A77" s="655" t="s">
        <v>730</v>
      </c>
      <c r="B77" s="655" t="s">
        <v>731</v>
      </c>
      <c r="C77" s="655" t="s">
        <v>726</v>
      </c>
      <c r="D77" s="655"/>
      <c r="E77" s="655"/>
      <c r="F77" s="655"/>
      <c r="G77" s="655"/>
      <c r="H77" s="655">
        <v>0.47</v>
      </c>
      <c r="I77" s="655">
        <v>0.17</v>
      </c>
      <c r="J77" s="655"/>
      <c r="K77" s="655"/>
    </row>
    <row r="78" spans="1:11" x14ac:dyDescent="0.25">
      <c r="A78" s="655"/>
      <c r="B78" s="655"/>
      <c r="C78" s="655"/>
      <c r="D78" s="655" t="s">
        <v>732</v>
      </c>
      <c r="E78" s="655" t="s">
        <v>707</v>
      </c>
      <c r="F78" s="655"/>
      <c r="G78" s="655"/>
      <c r="H78" s="655"/>
      <c r="I78" s="655"/>
      <c r="J78" s="655">
        <v>7.85</v>
      </c>
      <c r="K78" s="655">
        <v>3.2</v>
      </c>
    </row>
    <row r="79" spans="1:11" x14ac:dyDescent="0.25">
      <c r="A79" s="655" t="s">
        <v>733</v>
      </c>
      <c r="B79" s="655" t="s">
        <v>689</v>
      </c>
      <c r="C79" s="655" t="s">
        <v>731</v>
      </c>
      <c r="D79" s="655"/>
      <c r="E79" s="655"/>
      <c r="F79" s="655"/>
      <c r="G79" s="655"/>
      <c r="H79" s="655">
        <v>1.1000000000000001</v>
      </c>
      <c r="I79" s="655">
        <v>0.47</v>
      </c>
      <c r="J79" s="655"/>
      <c r="K79" s="655"/>
    </row>
    <row r="80" spans="1:11" x14ac:dyDescent="0.25">
      <c r="A80" s="655"/>
      <c r="B80" s="655"/>
      <c r="C80" s="655"/>
      <c r="D80" s="655" t="s">
        <v>734</v>
      </c>
      <c r="E80" s="655" t="s">
        <v>735</v>
      </c>
      <c r="F80" s="655"/>
      <c r="G80" s="655"/>
      <c r="H80" s="655"/>
      <c r="I80" s="655"/>
      <c r="J80" s="655">
        <v>7.6</v>
      </c>
      <c r="K80" s="655">
        <v>3.9</v>
      </c>
    </row>
    <row r="81" spans="1:11" x14ac:dyDescent="0.25">
      <c r="A81" s="655" t="s">
        <v>736</v>
      </c>
      <c r="B81" s="655" t="s">
        <v>737</v>
      </c>
      <c r="C81" s="655" t="s">
        <v>656</v>
      </c>
      <c r="D81" s="655"/>
      <c r="E81" s="655"/>
      <c r="F81" s="655"/>
      <c r="G81" s="655"/>
      <c r="H81" s="655">
        <v>0.42</v>
      </c>
      <c r="I81" s="655">
        <v>0.31</v>
      </c>
      <c r="J81" s="655"/>
      <c r="K81" s="655"/>
    </row>
    <row r="82" spans="1:11" x14ac:dyDescent="0.25">
      <c r="A82" s="655"/>
      <c r="B82" s="655"/>
      <c r="C82" s="655"/>
      <c r="D82" s="655" t="s">
        <v>738</v>
      </c>
      <c r="E82" s="655" t="s">
        <v>739</v>
      </c>
      <c r="F82" s="655"/>
      <c r="G82" s="655"/>
      <c r="H82" s="655"/>
      <c r="I82" s="655"/>
      <c r="J82" s="655">
        <v>2.9</v>
      </c>
      <c r="K82" s="655">
        <v>1.65</v>
      </c>
    </row>
    <row r="83" spans="1:11" x14ac:dyDescent="0.25">
      <c r="A83" s="655" t="s">
        <v>740</v>
      </c>
      <c r="B83" s="655" t="s">
        <v>741</v>
      </c>
      <c r="C83" s="655" t="s">
        <v>605</v>
      </c>
      <c r="D83" s="655"/>
      <c r="E83" s="655"/>
      <c r="F83" s="655"/>
      <c r="G83" s="655"/>
      <c r="H83" s="655">
        <v>0.16</v>
      </c>
      <c r="I83" s="655">
        <v>0.02</v>
      </c>
      <c r="J83" s="655"/>
      <c r="K83" s="655"/>
    </row>
    <row r="84" spans="1:11" x14ac:dyDescent="0.25">
      <c r="A84" s="655"/>
      <c r="B84" s="655"/>
      <c r="C84" s="655"/>
      <c r="D84" s="655" t="s">
        <v>742</v>
      </c>
      <c r="E84" s="655" t="s">
        <v>743</v>
      </c>
      <c r="F84" s="655"/>
      <c r="G84" s="655"/>
      <c r="H84" s="655"/>
      <c r="I84" s="655"/>
      <c r="J84" s="655">
        <v>1.45</v>
      </c>
      <c r="K84" s="655">
        <v>0.45</v>
      </c>
    </row>
    <row r="85" spans="1:11" x14ac:dyDescent="0.25">
      <c r="A85" s="655" t="s">
        <v>744</v>
      </c>
      <c r="B85" s="655" t="s">
        <v>615</v>
      </c>
      <c r="C85" s="655" t="s">
        <v>607</v>
      </c>
      <c r="D85" s="655"/>
      <c r="E85" s="655"/>
      <c r="F85" s="655"/>
      <c r="G85" s="655"/>
      <c r="H85" s="655">
        <v>0.13</v>
      </c>
      <c r="I85" s="655">
        <v>7.0000000000000007E-2</v>
      </c>
      <c r="J85" s="655"/>
      <c r="K85" s="655"/>
    </row>
    <row r="86" spans="1:11" x14ac:dyDescent="0.25">
      <c r="A86" s="655"/>
      <c r="B86" s="655"/>
      <c r="C86" s="655"/>
      <c r="D86" s="655" t="s">
        <v>745</v>
      </c>
      <c r="E86" s="655" t="s">
        <v>714</v>
      </c>
      <c r="F86" s="655"/>
      <c r="G86" s="655"/>
      <c r="H86" s="655"/>
      <c r="I86" s="655"/>
      <c r="J86" s="655">
        <v>0.43</v>
      </c>
      <c r="K86" s="655">
        <v>2.8</v>
      </c>
    </row>
    <row r="87" spans="1:11" x14ac:dyDescent="0.25">
      <c r="A87" s="655" t="s">
        <v>746</v>
      </c>
      <c r="B87" s="655"/>
      <c r="C87" s="655" t="s">
        <v>700</v>
      </c>
      <c r="D87" s="655"/>
      <c r="E87" s="655"/>
      <c r="F87" s="655"/>
      <c r="G87" s="655"/>
      <c r="H87" s="655"/>
      <c r="I87" s="655">
        <v>0.49</v>
      </c>
      <c r="J87" s="655"/>
      <c r="K87" s="655"/>
    </row>
    <row r="88" spans="1:11" x14ac:dyDescent="0.25">
      <c r="A88" s="655"/>
      <c r="B88" s="655"/>
      <c r="C88" s="655"/>
      <c r="D88" s="655" t="s">
        <v>611</v>
      </c>
      <c r="E88" s="655" t="s">
        <v>646</v>
      </c>
      <c r="F88" s="655"/>
      <c r="G88" s="655"/>
      <c r="H88" s="655"/>
      <c r="I88" s="655"/>
      <c r="J88" s="655">
        <v>0</v>
      </c>
      <c r="K88" s="655">
        <v>7.4</v>
      </c>
    </row>
    <row r="89" spans="1:11" x14ac:dyDescent="0.25">
      <c r="A89" s="655" t="s">
        <v>747</v>
      </c>
      <c r="B89" s="655"/>
      <c r="C89" s="655" t="s">
        <v>748</v>
      </c>
      <c r="D89" s="655"/>
      <c r="E89" s="655"/>
      <c r="F89" s="655"/>
      <c r="G89" s="655"/>
      <c r="H89" s="655"/>
      <c r="I89" s="655">
        <v>0.99</v>
      </c>
      <c r="J89" s="655"/>
      <c r="K89" s="655"/>
    </row>
    <row r="90" spans="1:11" x14ac:dyDescent="0.25">
      <c r="A90" s="655"/>
      <c r="B90" s="655"/>
      <c r="C90" s="655"/>
      <c r="D90" s="655" t="s">
        <v>749</v>
      </c>
      <c r="E90" s="655" t="s">
        <v>750</v>
      </c>
      <c r="F90" s="655"/>
      <c r="G90" s="655"/>
      <c r="H90" s="655"/>
      <c r="I90" s="655"/>
      <c r="J90" s="655">
        <v>0.27</v>
      </c>
      <c r="K90" s="655">
        <v>8.75</v>
      </c>
    </row>
    <row r="91" spans="1:11" x14ac:dyDescent="0.25">
      <c r="A91" s="655" t="s">
        <v>751</v>
      </c>
      <c r="B91" s="655" t="s">
        <v>752</v>
      </c>
      <c r="C91" s="655" t="s">
        <v>629</v>
      </c>
      <c r="D91" s="655"/>
      <c r="E91" s="655"/>
      <c r="F91" s="655"/>
      <c r="G91" s="655"/>
      <c r="H91" s="655">
        <v>0.08</v>
      </c>
      <c r="I91" s="655">
        <v>0.76</v>
      </c>
      <c r="J91" s="655"/>
      <c r="K91" s="655"/>
    </row>
    <row r="92" spans="1:11" x14ac:dyDescent="0.25">
      <c r="A92" s="655"/>
      <c r="B92" s="655"/>
      <c r="C92" s="655"/>
      <c r="D92" s="655" t="s">
        <v>645</v>
      </c>
      <c r="E92" s="655" t="s">
        <v>753</v>
      </c>
      <c r="F92" s="655"/>
      <c r="G92" s="655"/>
      <c r="H92" s="655"/>
      <c r="I92" s="655"/>
      <c r="J92" s="655">
        <v>0.7</v>
      </c>
      <c r="K92" s="655">
        <v>5.95</v>
      </c>
    </row>
    <row r="93" spans="1:11" x14ac:dyDescent="0.25">
      <c r="A93" s="655" t="s">
        <v>754</v>
      </c>
      <c r="B93" s="655" t="s">
        <v>755</v>
      </c>
      <c r="C93" s="655" t="s">
        <v>745</v>
      </c>
      <c r="D93" s="655"/>
      <c r="E93" s="655"/>
      <c r="F93" s="655"/>
      <c r="G93" s="655"/>
      <c r="H93" s="655">
        <v>0.06</v>
      </c>
      <c r="I93" s="655">
        <v>0.43</v>
      </c>
      <c r="J93" s="655"/>
      <c r="K93" s="655"/>
    </row>
    <row r="94" spans="1:11" x14ac:dyDescent="0.25">
      <c r="A94" s="655"/>
      <c r="B94" s="655"/>
      <c r="C94" s="655"/>
      <c r="D94" s="655" t="s">
        <v>713</v>
      </c>
      <c r="E94" s="655" t="s">
        <v>756</v>
      </c>
      <c r="F94" s="655"/>
      <c r="G94" s="655"/>
      <c r="H94" s="655"/>
      <c r="I94" s="655"/>
      <c r="J94" s="655">
        <v>0.8</v>
      </c>
      <c r="K94" s="655">
        <v>5</v>
      </c>
    </row>
    <row r="95" spans="1:11" x14ac:dyDescent="0.25">
      <c r="A95" s="655" t="s">
        <v>757</v>
      </c>
      <c r="B95" s="655" t="s">
        <v>601</v>
      </c>
      <c r="C95" s="655" t="s">
        <v>758</v>
      </c>
      <c r="D95" s="655"/>
      <c r="E95" s="655"/>
      <c r="F95" s="655"/>
      <c r="G95" s="655"/>
      <c r="H95" s="655">
        <v>0.1</v>
      </c>
      <c r="I95" s="655">
        <v>0.56999999999999995</v>
      </c>
      <c r="J95" s="655"/>
      <c r="K95" s="655"/>
    </row>
    <row r="96" spans="1:11" x14ac:dyDescent="0.25">
      <c r="A96" s="655"/>
      <c r="B96" s="655"/>
      <c r="C96" s="655"/>
      <c r="D96" s="655" t="s">
        <v>705</v>
      </c>
      <c r="E96" s="655" t="s">
        <v>759</v>
      </c>
      <c r="F96" s="655"/>
      <c r="G96" s="655"/>
      <c r="H96" s="655"/>
      <c r="I96" s="655"/>
      <c r="J96" s="655">
        <v>0.33</v>
      </c>
      <c r="K96" s="655">
        <v>6.8</v>
      </c>
    </row>
    <row r="97" spans="1:11" x14ac:dyDescent="0.25">
      <c r="A97" s="655" t="s">
        <v>760</v>
      </c>
      <c r="B97" s="655"/>
      <c r="C97" s="655" t="s">
        <v>632</v>
      </c>
      <c r="D97" s="655"/>
      <c r="E97" s="655"/>
      <c r="F97" s="655"/>
      <c r="G97" s="655"/>
      <c r="H97" s="655"/>
      <c r="I97" s="655">
        <v>0.79</v>
      </c>
      <c r="J97" s="655"/>
      <c r="K97" s="655"/>
    </row>
    <row r="98" spans="1:11" x14ac:dyDescent="0.25">
      <c r="A98" s="655"/>
      <c r="B98" s="655"/>
      <c r="C98" s="655"/>
      <c r="D98" s="655" t="s">
        <v>611</v>
      </c>
      <c r="E98" s="655" t="s">
        <v>761</v>
      </c>
      <c r="F98" s="655"/>
      <c r="G98" s="655"/>
      <c r="H98" s="655"/>
      <c r="I98" s="655"/>
      <c r="J98" s="655">
        <v>0</v>
      </c>
      <c r="K98" s="655">
        <v>7.15</v>
      </c>
    </row>
    <row r="99" spans="1:11" x14ac:dyDescent="0.25">
      <c r="A99" s="655" t="s">
        <v>762</v>
      </c>
      <c r="B99" s="655" t="s">
        <v>611</v>
      </c>
      <c r="C99" s="655" t="s">
        <v>763</v>
      </c>
      <c r="D99" s="655"/>
      <c r="E99" s="655"/>
      <c r="F99" s="655"/>
      <c r="G99" s="655"/>
      <c r="H99" s="655">
        <v>0</v>
      </c>
      <c r="I99" s="655">
        <v>0.64</v>
      </c>
      <c r="J99" s="655"/>
      <c r="K99" s="655"/>
    </row>
    <row r="100" spans="1:11" x14ac:dyDescent="0.25">
      <c r="A100" s="655"/>
      <c r="B100" s="655"/>
      <c r="C100" s="655"/>
      <c r="D100" s="655" t="s">
        <v>622</v>
      </c>
      <c r="E100" s="655" t="s">
        <v>764</v>
      </c>
      <c r="F100" s="655"/>
      <c r="G100" s="655"/>
      <c r="H100" s="655"/>
      <c r="I100" s="655"/>
      <c r="J100" s="655">
        <v>0.03</v>
      </c>
      <c r="K100" s="655">
        <v>8.1</v>
      </c>
    </row>
    <row r="101" spans="1:11" x14ac:dyDescent="0.25">
      <c r="A101" s="655" t="s">
        <v>765</v>
      </c>
      <c r="B101" s="655" t="s">
        <v>641</v>
      </c>
      <c r="C101" s="655" t="s">
        <v>766</v>
      </c>
      <c r="D101" s="655"/>
      <c r="E101" s="655"/>
      <c r="F101" s="655"/>
      <c r="G101" s="655"/>
      <c r="H101" s="655">
        <v>0.01</v>
      </c>
      <c r="I101" s="655">
        <v>0.98</v>
      </c>
      <c r="J101" s="655"/>
      <c r="K101" s="655"/>
    </row>
    <row r="102" spans="1:11" x14ac:dyDescent="0.25">
      <c r="A102" s="655"/>
      <c r="B102" s="655"/>
      <c r="C102" s="655"/>
      <c r="D102" s="655" t="s">
        <v>689</v>
      </c>
      <c r="E102" s="655" t="s">
        <v>723</v>
      </c>
      <c r="F102" s="655"/>
      <c r="G102" s="655"/>
      <c r="H102" s="655"/>
      <c r="I102" s="655"/>
      <c r="J102" s="655">
        <v>1.1000000000000001</v>
      </c>
      <c r="K102" s="655">
        <v>7.5</v>
      </c>
    </row>
    <row r="103" spans="1:11" x14ac:dyDescent="0.25">
      <c r="A103" s="655" t="s">
        <v>767</v>
      </c>
      <c r="B103" s="655" t="s">
        <v>768</v>
      </c>
      <c r="C103" s="655" t="s">
        <v>769</v>
      </c>
      <c r="D103" s="655"/>
      <c r="E103" s="655"/>
      <c r="F103" s="655"/>
      <c r="G103" s="655"/>
      <c r="H103" s="655">
        <v>0.21</v>
      </c>
      <c r="I103" s="655">
        <v>0.52</v>
      </c>
      <c r="J103" s="655"/>
      <c r="K103" s="655"/>
    </row>
    <row r="104" spans="1:11" x14ac:dyDescent="0.25">
      <c r="A104" s="655"/>
      <c r="B104" s="655"/>
      <c r="C104" s="655"/>
      <c r="D104" s="655" t="s">
        <v>770</v>
      </c>
      <c r="E104" s="655" t="s">
        <v>771</v>
      </c>
      <c r="F104" s="655"/>
      <c r="G104" s="655"/>
      <c r="H104" s="655"/>
      <c r="I104" s="655"/>
      <c r="J104" s="655">
        <v>4.25</v>
      </c>
      <c r="K104" s="655">
        <v>4.5</v>
      </c>
    </row>
    <row r="105" spans="1:11" x14ac:dyDescent="0.25">
      <c r="A105" s="655" t="s">
        <v>772</v>
      </c>
      <c r="B105" s="655" t="s">
        <v>763</v>
      </c>
      <c r="C105" s="655" t="s">
        <v>773</v>
      </c>
      <c r="D105" s="655"/>
      <c r="E105" s="655"/>
      <c r="F105" s="655"/>
      <c r="G105" s="655"/>
      <c r="H105" s="655">
        <v>0.64</v>
      </c>
      <c r="I105" s="655">
        <v>0.38</v>
      </c>
      <c r="J105" s="655"/>
      <c r="K105" s="655"/>
    </row>
    <row r="106" spans="1:11" x14ac:dyDescent="0.25">
      <c r="A106" s="655"/>
      <c r="B106" s="655"/>
      <c r="C106" s="655"/>
      <c r="D106" s="655" t="s">
        <v>774</v>
      </c>
      <c r="E106" s="655" t="s">
        <v>775</v>
      </c>
      <c r="F106" s="655"/>
      <c r="G106" s="655"/>
      <c r="H106" s="655"/>
      <c r="I106" s="655"/>
      <c r="J106" s="655">
        <v>3.55</v>
      </c>
      <c r="K106" s="655">
        <v>2.2000000000000002</v>
      </c>
    </row>
    <row r="107" spans="1:11" x14ac:dyDescent="0.25">
      <c r="A107" s="655" t="s">
        <v>776</v>
      </c>
      <c r="B107" s="655" t="s">
        <v>607</v>
      </c>
      <c r="C107" s="655" t="s">
        <v>755</v>
      </c>
      <c r="D107" s="655"/>
      <c r="E107" s="655"/>
      <c r="F107" s="655"/>
      <c r="G107" s="655"/>
      <c r="H107" s="655">
        <v>7.0000000000000007E-2</v>
      </c>
      <c r="I107" s="655">
        <v>0.06</v>
      </c>
      <c r="J107" s="655"/>
      <c r="K107" s="655"/>
    </row>
    <row r="108" spans="1:11" x14ac:dyDescent="0.25">
      <c r="A108" s="655"/>
      <c r="B108" s="655"/>
      <c r="C108" s="655"/>
      <c r="D108" s="655" t="s">
        <v>623</v>
      </c>
      <c r="E108" s="655" t="s">
        <v>735</v>
      </c>
      <c r="F108" s="655"/>
      <c r="G108" s="655"/>
      <c r="H108" s="655"/>
      <c r="I108" s="655"/>
      <c r="J108" s="655">
        <v>2.0499999999999998</v>
      </c>
      <c r="K108" s="655">
        <v>3.9</v>
      </c>
    </row>
    <row r="109" spans="1:11" x14ac:dyDescent="0.25">
      <c r="A109" s="655" t="s">
        <v>777</v>
      </c>
      <c r="B109" s="655" t="s">
        <v>626</v>
      </c>
      <c r="C109" s="655" t="s">
        <v>778</v>
      </c>
      <c r="D109" s="655"/>
      <c r="E109" s="655"/>
      <c r="F109" s="655"/>
      <c r="G109" s="655"/>
      <c r="H109" s="655">
        <v>0.34</v>
      </c>
      <c r="I109" s="655">
        <v>0.72</v>
      </c>
      <c r="J109" s="655"/>
      <c r="K109" s="655"/>
    </row>
    <row r="110" spans="1:11" x14ac:dyDescent="0.25">
      <c r="A110" s="655"/>
      <c r="B110" s="655"/>
      <c r="C110" s="655"/>
      <c r="D110" s="655" t="s">
        <v>682</v>
      </c>
      <c r="E110" s="655" t="s">
        <v>779</v>
      </c>
      <c r="F110" s="655"/>
      <c r="G110" s="655"/>
      <c r="H110" s="655"/>
      <c r="I110" s="655"/>
      <c r="J110" s="655">
        <v>3.35</v>
      </c>
      <c r="K110" s="655">
        <v>9.6</v>
      </c>
    </row>
    <row r="111" spans="1:11" x14ac:dyDescent="0.25">
      <c r="A111" s="655" t="s">
        <v>780</v>
      </c>
      <c r="B111" s="655" t="s">
        <v>705</v>
      </c>
      <c r="C111" s="655" t="s">
        <v>643</v>
      </c>
      <c r="D111" s="655"/>
      <c r="E111" s="655"/>
      <c r="F111" s="655"/>
      <c r="G111" s="655"/>
      <c r="H111" s="655">
        <v>0.33</v>
      </c>
      <c r="I111" s="655">
        <v>1.2</v>
      </c>
      <c r="J111" s="655"/>
      <c r="K111" s="655"/>
    </row>
    <row r="112" spans="1:11" x14ac:dyDescent="0.25">
      <c r="A112" s="655"/>
      <c r="B112" s="655"/>
      <c r="C112" s="655"/>
      <c r="D112" s="655" t="s">
        <v>781</v>
      </c>
      <c r="E112" s="655" t="s">
        <v>719</v>
      </c>
      <c r="F112" s="655"/>
      <c r="G112" s="655"/>
      <c r="H112" s="655"/>
      <c r="I112" s="655"/>
      <c r="J112" s="655">
        <v>3.45</v>
      </c>
      <c r="K112" s="655">
        <v>8.0500000000000007</v>
      </c>
    </row>
    <row r="113" spans="1:11" x14ac:dyDescent="0.25">
      <c r="A113" s="655" t="s">
        <v>782</v>
      </c>
      <c r="B113" s="655" t="s">
        <v>783</v>
      </c>
      <c r="C113" s="655" t="s">
        <v>784</v>
      </c>
      <c r="D113" s="655"/>
      <c r="E113" s="655"/>
      <c r="F113" s="655"/>
      <c r="G113" s="655"/>
      <c r="H113" s="655">
        <v>0.36</v>
      </c>
      <c r="I113" s="655">
        <v>0.41</v>
      </c>
      <c r="J113" s="655"/>
      <c r="K113" s="655"/>
    </row>
    <row r="114" spans="1:11" x14ac:dyDescent="0.25">
      <c r="A114" s="655"/>
      <c r="B114" s="655"/>
      <c r="C114" s="655"/>
      <c r="D114" s="655" t="s">
        <v>785</v>
      </c>
      <c r="E114" s="655" t="s">
        <v>786</v>
      </c>
      <c r="F114" s="655"/>
      <c r="G114" s="655"/>
      <c r="H114" s="655"/>
      <c r="I114" s="655"/>
      <c r="J114" s="655">
        <v>4.05</v>
      </c>
      <c r="K114" s="655">
        <v>2.1</v>
      </c>
    </row>
    <row r="115" spans="1:11" x14ac:dyDescent="0.25">
      <c r="A115" s="655" t="s">
        <v>787</v>
      </c>
      <c r="B115" s="655" t="s">
        <v>743</v>
      </c>
      <c r="C115" s="655" t="s">
        <v>641</v>
      </c>
      <c r="D115" s="655"/>
      <c r="E115" s="655"/>
      <c r="F115" s="655"/>
      <c r="G115" s="655"/>
      <c r="H115" s="655">
        <v>0.45</v>
      </c>
      <c r="I115" s="655">
        <v>0.01</v>
      </c>
      <c r="J115" s="655"/>
      <c r="K115" s="655"/>
    </row>
    <row r="116" spans="1:11" x14ac:dyDescent="0.25">
      <c r="A116" s="655"/>
      <c r="B116" s="655"/>
      <c r="C116" s="655"/>
      <c r="D116" s="655" t="s">
        <v>690</v>
      </c>
      <c r="E116" s="655" t="s">
        <v>622</v>
      </c>
      <c r="F116" s="655"/>
      <c r="G116" s="655"/>
      <c r="H116" s="655"/>
      <c r="I116" s="655"/>
      <c r="J116" s="655">
        <v>11.9</v>
      </c>
      <c r="K116" s="655">
        <v>0.03</v>
      </c>
    </row>
    <row r="117" spans="1:11" x14ac:dyDescent="0.25">
      <c r="A117" s="655" t="s">
        <v>788</v>
      </c>
      <c r="B117" s="655" t="s">
        <v>789</v>
      </c>
      <c r="C117" s="655"/>
      <c r="D117" s="655"/>
      <c r="E117" s="655"/>
      <c r="F117" s="655"/>
      <c r="G117" s="655"/>
      <c r="H117" s="655">
        <v>1.93</v>
      </c>
      <c r="I117" s="655"/>
      <c r="J117" s="655"/>
      <c r="K117" s="655"/>
    </row>
    <row r="118" spans="1:11" x14ac:dyDescent="0.25">
      <c r="A118" s="655"/>
      <c r="B118" s="655"/>
      <c r="C118" s="655"/>
      <c r="D118" s="655" t="s">
        <v>790</v>
      </c>
      <c r="E118" s="655" t="s">
        <v>611</v>
      </c>
      <c r="F118" s="655"/>
      <c r="G118" s="655"/>
      <c r="H118" s="655"/>
      <c r="I118" s="655"/>
      <c r="J118" s="655">
        <v>15.15</v>
      </c>
      <c r="K118" s="655">
        <v>0</v>
      </c>
    </row>
    <row r="119" spans="1:11" x14ac:dyDescent="0.25">
      <c r="A119" s="655" t="s">
        <v>791</v>
      </c>
      <c r="B119" s="655" t="s">
        <v>689</v>
      </c>
      <c r="C119" s="655"/>
      <c r="D119" s="655"/>
      <c r="E119" s="655"/>
      <c r="F119" s="655"/>
      <c r="G119" s="655"/>
      <c r="H119" s="655">
        <v>1.1000000000000001</v>
      </c>
      <c r="I119" s="655"/>
      <c r="J119" s="655"/>
      <c r="K119" s="655"/>
    </row>
    <row r="120" spans="1:11" x14ac:dyDescent="0.25">
      <c r="A120" s="655"/>
      <c r="B120" s="655"/>
      <c r="C120" s="655"/>
      <c r="D120" s="655" t="s">
        <v>792</v>
      </c>
      <c r="E120" s="655" t="s">
        <v>793</v>
      </c>
      <c r="F120" s="655"/>
      <c r="G120" s="655"/>
      <c r="H120" s="655"/>
      <c r="I120" s="655"/>
      <c r="J120" s="655">
        <v>5.6</v>
      </c>
      <c r="K120" s="655">
        <v>3.33</v>
      </c>
    </row>
    <row r="121" spans="1:11" x14ac:dyDescent="0.25">
      <c r="A121" s="655" t="s">
        <v>794</v>
      </c>
      <c r="B121" s="655" t="s">
        <v>605</v>
      </c>
      <c r="C121" s="655" t="s">
        <v>795</v>
      </c>
      <c r="D121" s="655"/>
      <c r="E121" s="655"/>
      <c r="F121" s="655"/>
      <c r="G121" s="655"/>
      <c r="H121" s="655">
        <v>0.02</v>
      </c>
      <c r="I121" s="655">
        <v>1</v>
      </c>
      <c r="J121" s="655"/>
      <c r="K121" s="655"/>
    </row>
    <row r="122" spans="1:11" x14ac:dyDescent="0.25">
      <c r="A122" s="655"/>
      <c r="B122" s="655"/>
      <c r="C122" s="655"/>
      <c r="D122" s="655" t="s">
        <v>607</v>
      </c>
      <c r="E122" s="655" t="s">
        <v>796</v>
      </c>
      <c r="F122" s="655"/>
      <c r="G122" s="655"/>
      <c r="H122" s="655"/>
      <c r="I122" s="655"/>
      <c r="J122" s="655">
        <v>7.0000000000000007E-2</v>
      </c>
      <c r="K122" s="655">
        <v>10.050000000000001</v>
      </c>
    </row>
    <row r="123" spans="1:11" x14ac:dyDescent="0.25">
      <c r="A123" s="655" t="s">
        <v>797</v>
      </c>
      <c r="B123" s="655" t="s">
        <v>611</v>
      </c>
      <c r="C123" s="655" t="s">
        <v>798</v>
      </c>
      <c r="D123" s="655"/>
      <c r="E123" s="655"/>
      <c r="F123" s="655"/>
      <c r="G123" s="655"/>
      <c r="H123" s="655">
        <v>0</v>
      </c>
      <c r="I123" s="655">
        <v>1.01</v>
      </c>
      <c r="J123" s="655"/>
      <c r="K123" s="655"/>
    </row>
    <row r="124" spans="1:11" x14ac:dyDescent="0.25">
      <c r="A124" s="655"/>
      <c r="B124" s="655"/>
      <c r="C124" s="655"/>
      <c r="D124" s="655" t="s">
        <v>611</v>
      </c>
      <c r="E124" s="655" t="s">
        <v>606</v>
      </c>
      <c r="F124" s="655"/>
      <c r="G124" s="655"/>
      <c r="H124" s="655"/>
      <c r="I124" s="655"/>
      <c r="J124" s="655">
        <v>0</v>
      </c>
      <c r="K124" s="655">
        <v>11.2</v>
      </c>
    </row>
    <row r="125" spans="1:11" x14ac:dyDescent="0.25">
      <c r="A125" s="655" t="s">
        <v>799</v>
      </c>
      <c r="B125" s="655"/>
      <c r="C125" s="655" t="s">
        <v>800</v>
      </c>
      <c r="D125" s="655"/>
      <c r="E125" s="655"/>
      <c r="F125" s="655"/>
      <c r="G125" s="655"/>
      <c r="H125" s="655"/>
      <c r="I125" s="655">
        <v>1.23</v>
      </c>
      <c r="J125" s="655"/>
      <c r="K125" s="655"/>
    </row>
    <row r="126" spans="1:11" x14ac:dyDescent="0.25">
      <c r="A126" s="655"/>
      <c r="B126" s="655"/>
      <c r="C126" s="655"/>
      <c r="D126" s="655" t="s">
        <v>611</v>
      </c>
      <c r="E126" s="655" t="s">
        <v>801</v>
      </c>
      <c r="F126" s="655"/>
      <c r="G126" s="655"/>
      <c r="H126" s="655"/>
      <c r="I126" s="655"/>
      <c r="J126" s="655">
        <v>0</v>
      </c>
      <c r="K126" s="655">
        <v>9.35</v>
      </c>
    </row>
    <row r="127" spans="1:11" x14ac:dyDescent="0.25">
      <c r="A127" s="655" t="s">
        <v>802</v>
      </c>
      <c r="B127" s="655"/>
      <c r="C127" s="655" t="s">
        <v>763</v>
      </c>
      <c r="D127" s="655"/>
      <c r="E127" s="655"/>
      <c r="F127" s="655"/>
      <c r="G127" s="655"/>
      <c r="H127" s="655"/>
      <c r="I127" s="655">
        <v>0.64</v>
      </c>
      <c r="J127" s="655"/>
      <c r="K127" s="655"/>
    </row>
    <row r="128" spans="1:11" x14ac:dyDescent="0.25">
      <c r="A128" s="655"/>
      <c r="B128" s="655"/>
      <c r="C128" s="655"/>
      <c r="D128" s="655" t="s">
        <v>611</v>
      </c>
      <c r="E128" s="655" t="s">
        <v>803</v>
      </c>
      <c r="F128" s="655"/>
      <c r="G128" s="655"/>
      <c r="H128" s="655"/>
      <c r="I128" s="655"/>
      <c r="J128" s="655">
        <v>0</v>
      </c>
      <c r="K128" s="655">
        <v>8.4</v>
      </c>
    </row>
    <row r="129" spans="1:11" x14ac:dyDescent="0.25">
      <c r="A129" s="655" t="s">
        <v>804</v>
      </c>
      <c r="B129" s="655"/>
      <c r="C129" s="655" t="s">
        <v>640</v>
      </c>
      <c r="D129" s="655"/>
      <c r="E129" s="655"/>
      <c r="F129" s="655"/>
      <c r="G129" s="655"/>
      <c r="H129" s="655"/>
      <c r="I129" s="655">
        <v>1.04</v>
      </c>
      <c r="J129" s="655"/>
      <c r="K129" s="655"/>
    </row>
    <row r="130" spans="1:11" x14ac:dyDescent="0.25">
      <c r="A130" s="655"/>
      <c r="B130" s="655"/>
      <c r="C130" s="655"/>
      <c r="D130" s="655" t="s">
        <v>611</v>
      </c>
      <c r="E130" s="655" t="s">
        <v>711</v>
      </c>
      <c r="F130" s="655"/>
      <c r="G130" s="655"/>
      <c r="H130" s="655"/>
      <c r="I130" s="655"/>
      <c r="J130" s="655">
        <v>0</v>
      </c>
      <c r="K130" s="655">
        <v>10.5</v>
      </c>
    </row>
    <row r="131" spans="1:11" x14ac:dyDescent="0.25">
      <c r="A131" s="655" t="s">
        <v>805</v>
      </c>
      <c r="B131" s="655"/>
      <c r="C131" s="655" t="s">
        <v>609</v>
      </c>
      <c r="D131" s="655"/>
      <c r="E131" s="655"/>
      <c r="F131" s="655"/>
      <c r="G131" s="655"/>
      <c r="H131" s="655"/>
      <c r="I131" s="655">
        <v>1.06</v>
      </c>
      <c r="J131" s="655"/>
      <c r="K131" s="655"/>
    </row>
    <row r="132" spans="1:11" x14ac:dyDescent="0.25">
      <c r="A132" s="655"/>
      <c r="B132" s="655"/>
      <c r="C132" s="655"/>
      <c r="D132" s="655" t="s">
        <v>611</v>
      </c>
      <c r="E132" s="655" t="s">
        <v>806</v>
      </c>
      <c r="F132" s="655"/>
      <c r="G132" s="655"/>
      <c r="H132" s="655"/>
      <c r="I132" s="655"/>
      <c r="J132" s="655">
        <v>0</v>
      </c>
      <c r="K132" s="655">
        <v>12.65</v>
      </c>
    </row>
    <row r="133" spans="1:11" x14ac:dyDescent="0.25">
      <c r="A133" s="655" t="s">
        <v>807</v>
      </c>
      <c r="B133" s="655"/>
      <c r="C133" s="655" t="s">
        <v>808</v>
      </c>
      <c r="D133" s="655"/>
      <c r="E133" s="655"/>
      <c r="F133" s="655"/>
      <c r="G133" s="655"/>
      <c r="H133" s="655"/>
      <c r="I133" s="655">
        <v>1.47</v>
      </c>
      <c r="J133" s="655"/>
      <c r="K133" s="655"/>
    </row>
    <row r="134" spans="1:11" x14ac:dyDescent="0.25">
      <c r="A134" s="655"/>
      <c r="B134" s="655"/>
      <c r="C134" s="655"/>
      <c r="D134" s="655" t="s">
        <v>611</v>
      </c>
      <c r="E134" s="655" t="s">
        <v>809</v>
      </c>
      <c r="F134" s="655"/>
      <c r="G134" s="655"/>
      <c r="H134" s="655"/>
      <c r="I134" s="655"/>
      <c r="J134" s="655">
        <v>0</v>
      </c>
      <c r="K134" s="655">
        <v>16</v>
      </c>
    </row>
    <row r="135" spans="1:11" x14ac:dyDescent="0.25">
      <c r="A135" s="655" t="s">
        <v>810</v>
      </c>
      <c r="B135" s="655"/>
      <c r="C135" s="655" t="s">
        <v>811</v>
      </c>
      <c r="D135" s="655"/>
      <c r="E135" s="655"/>
      <c r="F135" s="655"/>
      <c r="G135" s="655"/>
      <c r="H135" s="655"/>
      <c r="I135" s="655">
        <v>1.73</v>
      </c>
      <c r="J135" s="655"/>
      <c r="K135" s="655"/>
    </row>
    <row r="136" spans="1:11" x14ac:dyDescent="0.25">
      <c r="A136" s="655"/>
      <c r="B136" s="655"/>
      <c r="C136" s="655"/>
      <c r="D136" s="655" t="s">
        <v>607</v>
      </c>
      <c r="E136" s="655" t="s">
        <v>812</v>
      </c>
      <c r="F136" s="655"/>
      <c r="G136" s="655"/>
      <c r="H136" s="655"/>
      <c r="I136" s="655"/>
      <c r="J136" s="655">
        <v>7.0000000000000007E-2</v>
      </c>
      <c r="K136" s="655">
        <v>20.2</v>
      </c>
    </row>
    <row r="137" spans="1:11" x14ac:dyDescent="0.25">
      <c r="A137" s="655" t="s">
        <v>813</v>
      </c>
      <c r="B137" s="655" t="s">
        <v>605</v>
      </c>
      <c r="C137" s="655" t="s">
        <v>814</v>
      </c>
      <c r="D137" s="655"/>
      <c r="E137" s="655"/>
      <c r="F137" s="655"/>
      <c r="G137" s="655"/>
      <c r="H137" s="655">
        <v>0.02</v>
      </c>
      <c r="I137" s="655">
        <v>2.31</v>
      </c>
      <c r="J137" s="655"/>
      <c r="K137" s="655"/>
    </row>
    <row r="138" spans="1:11" x14ac:dyDescent="0.25">
      <c r="A138" s="655"/>
      <c r="B138" s="655"/>
      <c r="C138" s="655"/>
      <c r="D138" s="655" t="s">
        <v>815</v>
      </c>
      <c r="E138" s="655" t="s">
        <v>816</v>
      </c>
      <c r="F138" s="655"/>
      <c r="G138" s="655"/>
      <c r="H138" s="655"/>
      <c r="I138" s="655"/>
      <c r="J138" s="655">
        <v>0.15</v>
      </c>
      <c r="K138" s="655">
        <v>17.05</v>
      </c>
    </row>
    <row r="139" spans="1:11" x14ac:dyDescent="0.25">
      <c r="A139" s="655" t="s">
        <v>817</v>
      </c>
      <c r="B139" s="655" t="s">
        <v>641</v>
      </c>
      <c r="C139" s="655" t="s">
        <v>689</v>
      </c>
      <c r="D139" s="655"/>
      <c r="E139" s="655"/>
      <c r="F139" s="655"/>
      <c r="G139" s="655"/>
      <c r="H139" s="655">
        <v>0.01</v>
      </c>
      <c r="I139" s="655">
        <v>1.1000000000000001</v>
      </c>
      <c r="J139" s="655"/>
      <c r="K139" s="655"/>
    </row>
    <row r="140" spans="1:11" x14ac:dyDescent="0.25">
      <c r="A140" s="655"/>
      <c r="B140" s="655"/>
      <c r="C140" s="655"/>
      <c r="D140" s="655" t="s">
        <v>622</v>
      </c>
      <c r="E140" s="655" t="s">
        <v>818</v>
      </c>
      <c r="F140" s="655"/>
      <c r="G140" s="655"/>
      <c r="H140" s="655"/>
      <c r="I140" s="655"/>
      <c r="J140" s="655">
        <v>0.03</v>
      </c>
      <c r="K140" s="655">
        <v>14.55</v>
      </c>
    </row>
    <row r="141" spans="1:11" x14ac:dyDescent="0.25">
      <c r="A141" s="655" t="s">
        <v>819</v>
      </c>
      <c r="B141" s="655"/>
      <c r="C141" s="655" t="s">
        <v>820</v>
      </c>
      <c r="D141" s="655"/>
      <c r="E141" s="655"/>
      <c r="F141" s="655"/>
      <c r="G141" s="655"/>
      <c r="H141" s="655"/>
      <c r="I141" s="655">
        <v>1.81</v>
      </c>
      <c r="J141" s="655"/>
      <c r="K141" s="655"/>
    </row>
    <row r="142" spans="1:11" x14ac:dyDescent="0.25">
      <c r="A142" s="655"/>
      <c r="B142" s="655"/>
      <c r="C142" s="655"/>
      <c r="D142" s="655" t="s">
        <v>617</v>
      </c>
      <c r="E142" s="655" t="s">
        <v>821</v>
      </c>
      <c r="F142" s="655"/>
      <c r="G142" s="655"/>
      <c r="H142" s="655"/>
      <c r="I142" s="655"/>
      <c r="J142" s="655">
        <v>0.2</v>
      </c>
      <c r="K142" s="655">
        <v>16.600000000000001</v>
      </c>
    </row>
    <row r="143" spans="1:11" x14ac:dyDescent="0.25">
      <c r="A143" s="655" t="s">
        <v>822</v>
      </c>
      <c r="B143" s="655" t="s">
        <v>755</v>
      </c>
      <c r="C143" s="655" t="s">
        <v>823</v>
      </c>
      <c r="D143" s="655"/>
      <c r="E143" s="655"/>
      <c r="F143" s="655"/>
      <c r="G143" s="655"/>
      <c r="H143" s="655">
        <v>0.06</v>
      </c>
      <c r="I143" s="655">
        <v>1.51</v>
      </c>
      <c r="J143" s="655"/>
      <c r="K143" s="655"/>
    </row>
    <row r="144" spans="1:11" x14ac:dyDescent="0.25">
      <c r="A144" s="655"/>
      <c r="B144" s="655"/>
      <c r="C144" s="655"/>
      <c r="D144" s="655" t="s">
        <v>620</v>
      </c>
      <c r="E144" s="655" t="s">
        <v>824</v>
      </c>
      <c r="F144" s="655"/>
      <c r="G144" s="655"/>
      <c r="H144" s="655"/>
      <c r="I144" s="655"/>
      <c r="J144" s="655">
        <v>0.35</v>
      </c>
      <c r="K144" s="655">
        <v>14</v>
      </c>
    </row>
    <row r="145" spans="1:11" x14ac:dyDescent="0.25">
      <c r="A145" s="655" t="s">
        <v>825</v>
      </c>
      <c r="B145" s="655" t="s">
        <v>641</v>
      </c>
      <c r="C145" s="655" t="s">
        <v>389</v>
      </c>
      <c r="D145" s="655"/>
      <c r="E145" s="655"/>
      <c r="F145" s="655"/>
      <c r="G145" s="655"/>
      <c r="H145" s="655">
        <v>0.01</v>
      </c>
      <c r="I145" s="655">
        <v>1.29</v>
      </c>
      <c r="J145" s="655"/>
      <c r="K145" s="655"/>
    </row>
    <row r="146" spans="1:11" x14ac:dyDescent="0.25">
      <c r="A146" s="655"/>
      <c r="B146" s="655"/>
      <c r="C146" s="655"/>
      <c r="D146" s="655" t="s">
        <v>826</v>
      </c>
      <c r="E146" s="655" t="s">
        <v>827</v>
      </c>
      <c r="F146" s="655"/>
      <c r="G146" s="655"/>
      <c r="H146" s="655"/>
      <c r="I146" s="655"/>
      <c r="J146" s="655">
        <v>0.3</v>
      </c>
      <c r="K146" s="655">
        <v>13.05</v>
      </c>
    </row>
    <row r="147" spans="1:11" x14ac:dyDescent="0.25">
      <c r="A147" s="655" t="s">
        <v>828</v>
      </c>
      <c r="B147" s="655" t="s">
        <v>829</v>
      </c>
      <c r="C147" s="655" t="s">
        <v>830</v>
      </c>
      <c r="D147" s="655"/>
      <c r="E147" s="655"/>
      <c r="F147" s="655"/>
      <c r="G147" s="655"/>
      <c r="H147" s="655">
        <v>0.05</v>
      </c>
      <c r="I147" s="655">
        <v>1.32</v>
      </c>
      <c r="J147" s="655"/>
      <c r="K147" s="655"/>
    </row>
    <row r="148" spans="1:11" x14ac:dyDescent="0.25">
      <c r="A148" s="655"/>
      <c r="B148" s="655"/>
      <c r="C148" s="655"/>
      <c r="D148" s="655" t="s">
        <v>831</v>
      </c>
      <c r="E148" s="655" t="s">
        <v>832</v>
      </c>
      <c r="F148" s="655"/>
      <c r="G148" s="655"/>
      <c r="H148" s="655"/>
      <c r="I148" s="655"/>
      <c r="J148" s="655">
        <v>1.05</v>
      </c>
      <c r="K148" s="655">
        <v>14.4</v>
      </c>
    </row>
    <row r="149" spans="1:11" x14ac:dyDescent="0.25">
      <c r="A149" s="655" t="s">
        <v>833</v>
      </c>
      <c r="B149" s="655" t="s">
        <v>741</v>
      </c>
      <c r="C149" s="655" t="s">
        <v>834</v>
      </c>
      <c r="D149" s="655"/>
      <c r="E149" s="655"/>
      <c r="F149" s="655"/>
      <c r="G149" s="655"/>
      <c r="H149" s="655">
        <v>0.16</v>
      </c>
      <c r="I149" s="655">
        <v>1.56</v>
      </c>
      <c r="J149" s="655"/>
      <c r="K149" s="655"/>
    </row>
    <row r="150" spans="1:11" x14ac:dyDescent="0.25">
      <c r="A150" s="655"/>
      <c r="B150" s="655"/>
      <c r="C150" s="655"/>
      <c r="D150" s="655" t="s">
        <v>835</v>
      </c>
      <c r="E150" s="655" t="s">
        <v>836</v>
      </c>
      <c r="F150" s="655"/>
      <c r="G150" s="655"/>
      <c r="H150" s="655"/>
      <c r="I150" s="655"/>
      <c r="J150" s="655">
        <v>3</v>
      </c>
      <c r="K150" s="655">
        <v>10.95</v>
      </c>
    </row>
    <row r="151" spans="1:11" x14ac:dyDescent="0.25">
      <c r="A151" s="655" t="s">
        <v>837</v>
      </c>
      <c r="B151" s="655" t="s">
        <v>696</v>
      </c>
      <c r="C151" s="655" t="s">
        <v>613</v>
      </c>
      <c r="D151" s="655"/>
      <c r="E151" s="655"/>
      <c r="F151" s="655"/>
      <c r="G151" s="655"/>
      <c r="H151" s="655">
        <v>0.44</v>
      </c>
      <c r="I151" s="655">
        <v>0.63</v>
      </c>
      <c r="J151" s="655"/>
      <c r="K151" s="655"/>
    </row>
    <row r="152" spans="1:11" x14ac:dyDescent="0.25">
      <c r="A152" s="655"/>
      <c r="B152" s="655"/>
      <c r="C152" s="655"/>
      <c r="D152" s="655" t="s">
        <v>838</v>
      </c>
      <c r="E152" s="655" t="s">
        <v>839</v>
      </c>
      <c r="F152" s="655"/>
      <c r="G152" s="655"/>
      <c r="H152" s="655"/>
      <c r="I152" s="655"/>
      <c r="J152" s="655">
        <v>9.9499999999999993</v>
      </c>
      <c r="K152" s="655">
        <v>3.6</v>
      </c>
    </row>
    <row r="153" spans="1:11" x14ac:dyDescent="0.25">
      <c r="A153" s="655" t="s">
        <v>840</v>
      </c>
      <c r="B153" s="655" t="s">
        <v>841</v>
      </c>
      <c r="C153" s="655" t="s">
        <v>842</v>
      </c>
      <c r="D153" s="655"/>
      <c r="E153" s="655"/>
      <c r="F153" s="655"/>
      <c r="G153" s="655"/>
      <c r="H153" s="655">
        <v>1.55</v>
      </c>
      <c r="I153" s="655">
        <v>0.09</v>
      </c>
      <c r="J153" s="655"/>
      <c r="K153" s="655"/>
    </row>
    <row r="154" spans="1:11" x14ac:dyDescent="0.25">
      <c r="A154" s="655"/>
      <c r="B154" s="655"/>
      <c r="C154" s="655"/>
      <c r="D154" s="655" t="s">
        <v>843</v>
      </c>
      <c r="E154" s="655" t="s">
        <v>687</v>
      </c>
      <c r="F154" s="655"/>
      <c r="G154" s="655"/>
      <c r="H154" s="655"/>
      <c r="I154" s="655"/>
      <c r="J154" s="655">
        <v>20</v>
      </c>
      <c r="K154" s="655">
        <v>2</v>
      </c>
    </row>
    <row r="155" spans="1:11" x14ac:dyDescent="0.25">
      <c r="A155" s="655" t="s">
        <v>844</v>
      </c>
      <c r="B155" s="655" t="s">
        <v>845</v>
      </c>
      <c r="C155" s="655" t="s">
        <v>656</v>
      </c>
      <c r="D155" s="655"/>
      <c r="E155" s="655"/>
      <c r="F155" s="655"/>
      <c r="G155" s="655"/>
      <c r="H155" s="655">
        <v>2.4500000000000002</v>
      </c>
      <c r="I155" s="655">
        <v>0.31</v>
      </c>
      <c r="J155" s="655"/>
      <c r="K155" s="655"/>
    </row>
    <row r="156" spans="1:11" x14ac:dyDescent="0.25">
      <c r="A156" s="655"/>
      <c r="B156" s="655"/>
      <c r="C156" s="655"/>
      <c r="D156" s="655" t="s">
        <v>846</v>
      </c>
      <c r="E156" s="655" t="s">
        <v>847</v>
      </c>
      <c r="F156" s="655"/>
      <c r="G156" s="655"/>
      <c r="H156" s="655"/>
      <c r="I156" s="655"/>
      <c r="J156" s="655">
        <v>22.25</v>
      </c>
      <c r="K156" s="655">
        <v>5.45</v>
      </c>
    </row>
    <row r="157" spans="1:11" x14ac:dyDescent="0.25">
      <c r="A157" s="655" t="s">
        <v>848</v>
      </c>
      <c r="B157" s="655" t="s">
        <v>687</v>
      </c>
      <c r="C157" s="655" t="s">
        <v>649</v>
      </c>
      <c r="D157" s="655"/>
      <c r="E157" s="655"/>
      <c r="F157" s="655"/>
      <c r="G157" s="655"/>
      <c r="H157" s="655">
        <v>2</v>
      </c>
      <c r="I157" s="655">
        <v>0.78</v>
      </c>
      <c r="J157" s="655"/>
      <c r="K157" s="655"/>
    </row>
    <row r="158" spans="1:11" x14ac:dyDescent="0.25">
      <c r="A158" s="655"/>
      <c r="B158" s="655"/>
      <c r="C158" s="655"/>
      <c r="D158" s="655" t="s">
        <v>849</v>
      </c>
      <c r="E158" s="655" t="s">
        <v>850</v>
      </c>
      <c r="F158" s="655"/>
      <c r="G158" s="655"/>
      <c r="H158" s="655"/>
      <c r="I158" s="655"/>
      <c r="J158" s="655">
        <v>13.75</v>
      </c>
      <c r="K158" s="655">
        <v>6.6</v>
      </c>
    </row>
    <row r="159" spans="1:11" x14ac:dyDescent="0.25">
      <c r="A159" s="655" t="s">
        <v>851</v>
      </c>
      <c r="B159" s="655" t="s">
        <v>852</v>
      </c>
      <c r="C159" s="655" t="s">
        <v>681</v>
      </c>
      <c r="D159" s="655"/>
      <c r="E159" s="655"/>
      <c r="F159" s="655"/>
      <c r="G159" s="655"/>
      <c r="H159" s="655">
        <v>0.75</v>
      </c>
      <c r="I159" s="655">
        <v>0.54</v>
      </c>
      <c r="J159" s="655"/>
      <c r="K159" s="655"/>
    </row>
    <row r="160" spans="1:11" x14ac:dyDescent="0.25">
      <c r="A160" s="655"/>
      <c r="B160" s="655"/>
      <c r="C160" s="655"/>
      <c r="D160" s="655" t="s">
        <v>853</v>
      </c>
      <c r="E160" s="655" t="s">
        <v>668</v>
      </c>
      <c r="F160" s="655"/>
      <c r="G160" s="655"/>
      <c r="H160" s="655"/>
      <c r="I160" s="655"/>
      <c r="J160" s="655">
        <v>5.8</v>
      </c>
      <c r="K160" s="655">
        <v>6.45</v>
      </c>
    </row>
    <row r="161" spans="1:11" x14ac:dyDescent="0.25">
      <c r="A161" s="655" t="s">
        <v>854</v>
      </c>
      <c r="B161" s="655" t="s">
        <v>784</v>
      </c>
      <c r="C161" s="655" t="s">
        <v>852</v>
      </c>
      <c r="D161" s="655"/>
      <c r="E161" s="655"/>
      <c r="F161" s="655"/>
      <c r="G161" s="655"/>
      <c r="H161" s="655">
        <v>0.41</v>
      </c>
      <c r="I161" s="655">
        <v>0.75</v>
      </c>
      <c r="J161" s="655"/>
      <c r="K161" s="655"/>
    </row>
    <row r="162" spans="1:11" x14ac:dyDescent="0.25">
      <c r="A162" s="655"/>
      <c r="B162" s="655"/>
      <c r="C162" s="655"/>
      <c r="D162" s="655" t="s">
        <v>855</v>
      </c>
      <c r="E162" s="655" t="s">
        <v>856</v>
      </c>
      <c r="F162" s="655"/>
      <c r="G162" s="655"/>
      <c r="H162" s="655"/>
      <c r="I162" s="655"/>
      <c r="J162" s="655">
        <v>2.25</v>
      </c>
      <c r="K162" s="655">
        <v>4.9000000000000004</v>
      </c>
    </row>
    <row r="163" spans="1:11" x14ac:dyDescent="0.25">
      <c r="A163" s="655" t="s">
        <v>857</v>
      </c>
      <c r="B163" s="655" t="s">
        <v>618</v>
      </c>
      <c r="C163" s="655" t="s">
        <v>598</v>
      </c>
      <c r="D163" s="655"/>
      <c r="E163" s="655"/>
      <c r="F163" s="655"/>
      <c r="G163" s="655"/>
      <c r="H163" s="655">
        <v>0.04</v>
      </c>
      <c r="I163" s="655">
        <v>0.23</v>
      </c>
      <c r="J163" s="655"/>
      <c r="K163" s="655"/>
    </row>
    <row r="164" spans="1:11" x14ac:dyDescent="0.25">
      <c r="A164" s="655"/>
      <c r="B164" s="655"/>
      <c r="C164" s="655"/>
      <c r="D164" s="655" t="s">
        <v>738</v>
      </c>
      <c r="E164" s="655" t="s">
        <v>858</v>
      </c>
      <c r="F164" s="655"/>
      <c r="G164" s="655"/>
      <c r="H164" s="655"/>
      <c r="I164" s="655"/>
      <c r="J164" s="655">
        <v>2.9</v>
      </c>
      <c r="K164" s="655">
        <v>3.4</v>
      </c>
    </row>
    <row r="165" spans="1:11" x14ac:dyDescent="0.25">
      <c r="A165" s="655" t="s">
        <v>859</v>
      </c>
      <c r="B165" s="655" t="s">
        <v>681</v>
      </c>
      <c r="C165" s="655" t="s">
        <v>743</v>
      </c>
      <c r="D165" s="655"/>
      <c r="E165" s="655"/>
      <c r="F165" s="655"/>
      <c r="G165" s="655"/>
      <c r="H165" s="655">
        <v>0.54</v>
      </c>
      <c r="I165" s="655">
        <v>0.45</v>
      </c>
      <c r="J165" s="655"/>
      <c r="K165" s="655"/>
    </row>
    <row r="166" spans="1:11" x14ac:dyDescent="0.25">
      <c r="A166" s="655"/>
      <c r="B166" s="655"/>
      <c r="C166" s="655"/>
      <c r="D166" s="655" t="s">
        <v>792</v>
      </c>
      <c r="E166" s="655" t="s">
        <v>770</v>
      </c>
      <c r="F166" s="655"/>
      <c r="G166" s="655"/>
      <c r="H166" s="655"/>
      <c r="I166" s="655"/>
      <c r="J166" s="655">
        <v>5.6</v>
      </c>
      <c r="K166" s="655">
        <v>4.25</v>
      </c>
    </row>
    <row r="167" spans="1:11" x14ac:dyDescent="0.25">
      <c r="A167" s="655" t="s">
        <v>860</v>
      </c>
      <c r="B167" s="655" t="s">
        <v>861</v>
      </c>
      <c r="C167" s="655" t="s">
        <v>694</v>
      </c>
      <c r="D167" s="655"/>
      <c r="E167" s="655"/>
      <c r="F167" s="655"/>
      <c r="G167" s="655"/>
      <c r="H167" s="655">
        <v>0.57999999999999996</v>
      </c>
      <c r="I167" s="655">
        <v>0.4</v>
      </c>
      <c r="J167" s="655"/>
      <c r="K167" s="655"/>
    </row>
    <row r="168" spans="1:11" x14ac:dyDescent="0.25">
      <c r="A168" s="655"/>
      <c r="B168" s="655"/>
      <c r="C168" s="655"/>
      <c r="D168" s="655" t="s">
        <v>761</v>
      </c>
      <c r="E168" s="655" t="s">
        <v>678</v>
      </c>
      <c r="F168" s="655"/>
      <c r="G168" s="655"/>
      <c r="H168" s="655"/>
      <c r="I168" s="655"/>
      <c r="J168" s="655">
        <v>7.15</v>
      </c>
      <c r="K168" s="655">
        <v>5.0999999999999996</v>
      </c>
    </row>
    <row r="169" spans="1:11" x14ac:dyDescent="0.25">
      <c r="A169" s="655" t="s">
        <v>862</v>
      </c>
      <c r="B169" s="655" t="s">
        <v>863</v>
      </c>
      <c r="C169" s="655" t="s">
        <v>725</v>
      </c>
      <c r="D169" s="655"/>
      <c r="E169" s="655"/>
      <c r="F169" s="655"/>
      <c r="G169" s="655"/>
      <c r="H169" s="655">
        <v>0.85</v>
      </c>
      <c r="I169" s="655">
        <v>0.62</v>
      </c>
      <c r="J169" s="655"/>
      <c r="K169" s="655"/>
    </row>
    <row r="170" spans="1:11" x14ac:dyDescent="0.25">
      <c r="A170" s="655"/>
      <c r="B170" s="655"/>
      <c r="C170" s="655"/>
      <c r="D170" s="655" t="s">
        <v>719</v>
      </c>
      <c r="E170" s="655" t="s">
        <v>627</v>
      </c>
      <c r="F170" s="655"/>
      <c r="G170" s="655"/>
      <c r="H170" s="655"/>
      <c r="I170" s="655"/>
      <c r="J170" s="655">
        <v>8.0500000000000007</v>
      </c>
      <c r="K170" s="655">
        <v>5.5</v>
      </c>
    </row>
    <row r="171" spans="1:11" x14ac:dyDescent="0.25">
      <c r="A171" s="655" t="s">
        <v>864</v>
      </c>
      <c r="B171" s="655" t="s">
        <v>629</v>
      </c>
      <c r="C171" s="655" t="s">
        <v>676</v>
      </c>
      <c r="D171" s="655"/>
      <c r="E171" s="655"/>
      <c r="F171" s="655"/>
      <c r="G171" s="655"/>
      <c r="H171" s="655">
        <v>0.76</v>
      </c>
      <c r="I171" s="655">
        <v>0.48</v>
      </c>
      <c r="J171" s="655"/>
      <c r="K171" s="655"/>
    </row>
    <row r="172" spans="1:11" x14ac:dyDescent="0.25">
      <c r="A172" s="655"/>
      <c r="B172" s="655"/>
      <c r="C172" s="655"/>
      <c r="D172" s="655" t="s">
        <v>865</v>
      </c>
      <c r="E172" s="655" t="s">
        <v>781</v>
      </c>
      <c r="F172" s="655"/>
      <c r="G172" s="655"/>
      <c r="H172" s="655"/>
      <c r="I172" s="655"/>
      <c r="J172" s="655">
        <v>7.25</v>
      </c>
      <c r="K172" s="655">
        <v>3.45</v>
      </c>
    </row>
    <row r="173" spans="1:11" x14ac:dyDescent="0.25">
      <c r="A173" s="655" t="s">
        <v>866</v>
      </c>
      <c r="B173" s="655" t="s">
        <v>867</v>
      </c>
      <c r="C173" s="655" t="s">
        <v>768</v>
      </c>
      <c r="D173" s="655"/>
      <c r="E173" s="655"/>
      <c r="F173" s="655"/>
      <c r="G173" s="655"/>
      <c r="H173" s="655">
        <v>0.69</v>
      </c>
      <c r="I173" s="655">
        <v>0.21</v>
      </c>
      <c r="J173" s="655"/>
      <c r="K173" s="655"/>
    </row>
    <row r="174" spans="1:11" x14ac:dyDescent="0.25">
      <c r="A174" s="655"/>
      <c r="B174" s="655"/>
      <c r="C174" s="655"/>
      <c r="D174" s="655" t="s">
        <v>756</v>
      </c>
      <c r="E174" s="655" t="s">
        <v>868</v>
      </c>
      <c r="F174" s="655"/>
      <c r="G174" s="655"/>
      <c r="H174" s="655"/>
      <c r="I174" s="655"/>
      <c r="J174" s="655">
        <v>5</v>
      </c>
      <c r="K174" s="655">
        <v>3.25</v>
      </c>
    </row>
    <row r="175" spans="1:11" x14ac:dyDescent="0.25">
      <c r="A175" s="655" t="s">
        <v>869</v>
      </c>
      <c r="B175" s="655" t="s">
        <v>656</v>
      </c>
      <c r="C175" s="655" t="s">
        <v>696</v>
      </c>
      <c r="D175" s="655"/>
      <c r="E175" s="655"/>
      <c r="F175" s="655"/>
      <c r="G175" s="655"/>
      <c r="H175" s="655">
        <v>0.31</v>
      </c>
      <c r="I175" s="655">
        <v>0.44</v>
      </c>
      <c r="J175" s="655"/>
      <c r="K175" s="655"/>
    </row>
    <row r="176" spans="1:11" x14ac:dyDescent="0.25">
      <c r="A176" s="655"/>
      <c r="B176" s="655"/>
      <c r="C176" s="655"/>
      <c r="D176" s="655" t="s">
        <v>870</v>
      </c>
      <c r="E176" s="655" t="s">
        <v>871</v>
      </c>
      <c r="F176" s="655"/>
      <c r="G176" s="655"/>
      <c r="H176" s="655"/>
      <c r="I176" s="655"/>
      <c r="J176" s="655">
        <v>3.15</v>
      </c>
      <c r="K176" s="655">
        <v>2.35</v>
      </c>
    </row>
    <row r="177" spans="1:11" x14ac:dyDescent="0.25">
      <c r="A177" s="655" t="s">
        <v>872</v>
      </c>
      <c r="B177" s="655" t="s">
        <v>873</v>
      </c>
      <c r="C177" s="655" t="s">
        <v>622</v>
      </c>
      <c r="D177" s="655"/>
      <c r="E177" s="655"/>
      <c r="F177" s="655"/>
      <c r="G177" s="655"/>
      <c r="H177" s="655">
        <v>0.32</v>
      </c>
      <c r="I177" s="655">
        <v>0.03</v>
      </c>
      <c r="J177" s="655"/>
      <c r="K177" s="655"/>
    </row>
    <row r="178" spans="1:11" x14ac:dyDescent="0.25">
      <c r="A178" s="655"/>
      <c r="B178" s="655"/>
      <c r="C178" s="655"/>
      <c r="D178" s="655" t="s">
        <v>728</v>
      </c>
      <c r="E178" s="655" t="s">
        <v>874</v>
      </c>
      <c r="F178" s="655"/>
      <c r="G178" s="655"/>
      <c r="H178" s="655"/>
      <c r="I178" s="655"/>
      <c r="J178" s="655">
        <v>2.85</v>
      </c>
      <c r="K178" s="655">
        <v>2.5499999999999998</v>
      </c>
    </row>
    <row r="179" spans="1:11" x14ac:dyDescent="0.25">
      <c r="A179" s="655" t="s">
        <v>875</v>
      </c>
      <c r="B179" s="655" t="s">
        <v>624</v>
      </c>
      <c r="C179" s="655" t="s">
        <v>676</v>
      </c>
      <c r="D179" s="655"/>
      <c r="E179" s="655"/>
      <c r="F179" s="655"/>
      <c r="G179" s="655"/>
      <c r="H179" s="655">
        <v>0.25</v>
      </c>
      <c r="I179" s="655">
        <v>0.48</v>
      </c>
      <c r="J179" s="655"/>
      <c r="K179" s="655"/>
    </row>
    <row r="180" spans="1:11" x14ac:dyDescent="0.25">
      <c r="A180" s="655"/>
      <c r="B180" s="655"/>
      <c r="C180" s="655"/>
      <c r="D180" s="655" t="s">
        <v>876</v>
      </c>
      <c r="E180" s="655" t="s">
        <v>674</v>
      </c>
      <c r="F180" s="655"/>
      <c r="G180" s="655"/>
      <c r="H180" s="655"/>
      <c r="I180" s="655"/>
      <c r="J180" s="655">
        <v>1.75</v>
      </c>
      <c r="K180" s="655">
        <v>4.7</v>
      </c>
    </row>
    <row r="181" spans="1:11" x14ac:dyDescent="0.25">
      <c r="A181" s="655" t="s">
        <v>877</v>
      </c>
      <c r="B181" s="655" t="s">
        <v>601</v>
      </c>
      <c r="C181" s="655" t="s">
        <v>673</v>
      </c>
      <c r="D181" s="655"/>
      <c r="E181" s="655"/>
      <c r="F181" s="655"/>
      <c r="G181" s="655"/>
      <c r="H181" s="655">
        <v>0.1</v>
      </c>
      <c r="I181" s="655">
        <v>0.46</v>
      </c>
      <c r="J181" s="655"/>
      <c r="K181" s="655"/>
    </row>
    <row r="182" spans="1:11" x14ac:dyDescent="0.25">
      <c r="A182" s="655"/>
      <c r="B182" s="655"/>
      <c r="C182" s="655"/>
      <c r="D182" s="655" t="s">
        <v>878</v>
      </c>
      <c r="E182" s="655" t="s">
        <v>879</v>
      </c>
      <c r="F182" s="655"/>
      <c r="G182" s="655"/>
      <c r="H182" s="655"/>
      <c r="I182" s="655"/>
      <c r="J182" s="655">
        <v>3.75</v>
      </c>
      <c r="K182" s="655">
        <v>6.2</v>
      </c>
    </row>
    <row r="183" spans="1:11" x14ac:dyDescent="0.25">
      <c r="A183" s="655" t="s">
        <v>880</v>
      </c>
      <c r="B183" s="655" t="s">
        <v>706</v>
      </c>
      <c r="C183" s="655" t="s">
        <v>649</v>
      </c>
      <c r="D183" s="655"/>
      <c r="E183" s="655"/>
      <c r="F183" s="655"/>
      <c r="G183" s="655"/>
      <c r="H183" s="655">
        <v>0.65</v>
      </c>
      <c r="I183" s="655">
        <v>0.78</v>
      </c>
      <c r="J183" s="655"/>
      <c r="K183" s="655"/>
    </row>
    <row r="184" spans="1:11" x14ac:dyDescent="0.25">
      <c r="A184" s="655"/>
      <c r="B184" s="655"/>
      <c r="C184" s="655"/>
      <c r="D184" s="655" t="s">
        <v>847</v>
      </c>
      <c r="E184" s="655" t="s">
        <v>671</v>
      </c>
      <c r="F184" s="655"/>
      <c r="G184" s="655"/>
      <c r="H184" s="655"/>
      <c r="I184" s="655"/>
      <c r="J184" s="655">
        <v>5.45</v>
      </c>
      <c r="K184" s="655">
        <v>5.7</v>
      </c>
    </row>
    <row r="185" spans="1:11" x14ac:dyDescent="0.25">
      <c r="A185" s="655" t="s">
        <v>881</v>
      </c>
      <c r="B185" s="655" t="s">
        <v>696</v>
      </c>
      <c r="C185" s="655" t="s">
        <v>783</v>
      </c>
      <c r="D185" s="655"/>
      <c r="E185" s="655"/>
      <c r="F185" s="655"/>
      <c r="G185" s="655"/>
      <c r="H185" s="655">
        <v>0.44</v>
      </c>
      <c r="I185" s="655">
        <v>0.36</v>
      </c>
      <c r="J185" s="655"/>
      <c r="K185" s="655"/>
    </row>
    <row r="186" spans="1:11" x14ac:dyDescent="0.25">
      <c r="A186" s="655"/>
      <c r="B186" s="655"/>
      <c r="C186" s="655"/>
      <c r="D186" s="655" t="s">
        <v>882</v>
      </c>
      <c r="E186" s="655" t="s">
        <v>883</v>
      </c>
      <c r="F186" s="655"/>
      <c r="G186" s="655"/>
      <c r="H186" s="655"/>
      <c r="I186" s="655"/>
      <c r="J186" s="655">
        <v>5.05</v>
      </c>
      <c r="K186" s="655">
        <v>4.2</v>
      </c>
    </row>
    <row r="187" spans="1:11" x14ac:dyDescent="0.25">
      <c r="A187" s="655" t="s">
        <v>884</v>
      </c>
      <c r="B187" s="655" t="s">
        <v>758</v>
      </c>
      <c r="C187" s="655" t="s">
        <v>676</v>
      </c>
      <c r="D187" s="655"/>
      <c r="E187" s="655"/>
      <c r="F187" s="655"/>
      <c r="G187" s="655"/>
      <c r="H187" s="655">
        <v>0.56999999999999995</v>
      </c>
      <c r="I187" s="655">
        <v>0.48</v>
      </c>
      <c r="J187" s="655"/>
      <c r="K187" s="655"/>
    </row>
    <row r="188" spans="1:11" x14ac:dyDescent="0.25">
      <c r="A188" s="655"/>
      <c r="B188" s="655"/>
      <c r="C188" s="655"/>
      <c r="D188" s="655" t="s">
        <v>835</v>
      </c>
      <c r="E188" s="655" t="s">
        <v>885</v>
      </c>
      <c r="F188" s="655"/>
      <c r="G188" s="655"/>
      <c r="H188" s="655"/>
      <c r="I188" s="655"/>
      <c r="J188" s="655">
        <v>3</v>
      </c>
      <c r="K188" s="655">
        <v>4.8</v>
      </c>
    </row>
    <row r="189" spans="1:11" x14ac:dyDescent="0.25">
      <c r="A189" s="655" t="s">
        <v>886</v>
      </c>
      <c r="B189" s="655" t="s">
        <v>622</v>
      </c>
      <c r="C189" s="655" t="s">
        <v>676</v>
      </c>
      <c r="D189" s="655"/>
      <c r="E189" s="655"/>
      <c r="F189" s="655"/>
      <c r="G189" s="655"/>
      <c r="H189" s="655">
        <v>0.03</v>
      </c>
      <c r="I189" s="655">
        <v>0.48</v>
      </c>
      <c r="J189" s="655"/>
      <c r="K189" s="655"/>
    </row>
    <row r="190" spans="1:11" x14ac:dyDescent="0.25">
      <c r="A190" s="655"/>
      <c r="B190" s="655"/>
      <c r="C190" s="655"/>
      <c r="D190" s="655" t="s">
        <v>710</v>
      </c>
      <c r="E190" s="655" t="s">
        <v>887</v>
      </c>
      <c r="F190" s="655"/>
      <c r="G190" s="655"/>
      <c r="H190" s="655"/>
      <c r="I190" s="655"/>
      <c r="J190" s="655">
        <v>1.3</v>
      </c>
      <c r="K190" s="655">
        <v>4.95</v>
      </c>
    </row>
    <row r="191" spans="1:11" x14ac:dyDescent="0.25">
      <c r="A191" s="655" t="s">
        <v>888</v>
      </c>
      <c r="B191" s="655" t="s">
        <v>598</v>
      </c>
      <c r="C191" s="655" t="s">
        <v>889</v>
      </c>
      <c r="D191" s="655"/>
      <c r="E191" s="655"/>
      <c r="F191" s="655"/>
      <c r="G191" s="655"/>
      <c r="H191" s="655">
        <v>0.23</v>
      </c>
      <c r="I191" s="655">
        <v>0.51</v>
      </c>
      <c r="J191" s="655"/>
      <c r="K191" s="655"/>
    </row>
    <row r="192" spans="1:11" x14ac:dyDescent="0.25">
      <c r="A192" s="655"/>
      <c r="B192" s="655"/>
      <c r="C192" s="655"/>
      <c r="D192" s="655" t="s">
        <v>890</v>
      </c>
      <c r="E192" s="655" t="s">
        <v>891</v>
      </c>
      <c r="F192" s="655"/>
      <c r="G192" s="655"/>
      <c r="H192" s="655"/>
      <c r="I192" s="655"/>
      <c r="J192" s="655">
        <v>1.25</v>
      </c>
      <c r="K192" s="655">
        <v>9.85</v>
      </c>
    </row>
    <row r="193" spans="1:11" x14ac:dyDescent="0.25">
      <c r="A193" s="655" t="s">
        <v>892</v>
      </c>
      <c r="B193" s="655" t="s">
        <v>605</v>
      </c>
      <c r="C193" s="655" t="s">
        <v>893</v>
      </c>
      <c r="D193" s="655"/>
      <c r="E193" s="655"/>
      <c r="F193" s="655"/>
      <c r="G193" s="655"/>
      <c r="H193" s="655">
        <v>0.02</v>
      </c>
      <c r="I193" s="655">
        <v>1.46</v>
      </c>
      <c r="J193" s="655"/>
      <c r="K193" s="655"/>
    </row>
    <row r="194" spans="1:11" x14ac:dyDescent="0.25">
      <c r="A194" s="655"/>
      <c r="B194" s="655"/>
      <c r="C194" s="655"/>
      <c r="D194" s="655" t="s">
        <v>607</v>
      </c>
      <c r="E194" s="655" t="s">
        <v>894</v>
      </c>
      <c r="F194" s="655"/>
      <c r="G194" s="655"/>
      <c r="H194" s="655"/>
      <c r="I194" s="655"/>
      <c r="J194" s="655">
        <v>7.0000000000000007E-2</v>
      </c>
      <c r="K194" s="655">
        <v>14.9</v>
      </c>
    </row>
    <row r="195" spans="1:11" x14ac:dyDescent="0.25">
      <c r="A195" s="655" t="s">
        <v>895</v>
      </c>
      <c r="B195" s="655"/>
      <c r="C195" s="655" t="s">
        <v>896</v>
      </c>
      <c r="D195" s="655"/>
      <c r="E195" s="655"/>
      <c r="F195" s="655"/>
      <c r="G195" s="655"/>
      <c r="H195" s="655"/>
      <c r="I195" s="655">
        <v>1.52</v>
      </c>
      <c r="J195" s="655"/>
      <c r="K195" s="655"/>
    </row>
    <row r="196" spans="1:11" x14ac:dyDescent="0.25">
      <c r="A196" s="655"/>
      <c r="B196" s="655"/>
      <c r="C196" s="655"/>
      <c r="D196" s="655" t="s">
        <v>611</v>
      </c>
      <c r="E196" s="655" t="s">
        <v>897</v>
      </c>
      <c r="F196" s="655"/>
      <c r="G196" s="655"/>
      <c r="H196" s="655"/>
      <c r="I196" s="655"/>
      <c r="J196" s="655">
        <v>0</v>
      </c>
      <c r="K196" s="655">
        <v>18.350000000000001</v>
      </c>
    </row>
    <row r="197" spans="1:11" x14ac:dyDescent="0.25">
      <c r="A197" s="655" t="s">
        <v>898</v>
      </c>
      <c r="B197" s="655"/>
      <c r="C197" s="655" t="s">
        <v>899</v>
      </c>
      <c r="D197" s="655"/>
      <c r="E197" s="655"/>
      <c r="F197" s="655"/>
      <c r="G197" s="655"/>
      <c r="H197" s="655"/>
      <c r="I197" s="655">
        <v>2.15</v>
      </c>
      <c r="J197" s="655"/>
      <c r="K197" s="655"/>
    </row>
    <row r="198" spans="1:11" x14ac:dyDescent="0.25">
      <c r="A198" s="655"/>
      <c r="B198" s="655"/>
      <c r="C198" s="655"/>
      <c r="D198" s="655" t="s">
        <v>900</v>
      </c>
      <c r="E198" s="655" t="s">
        <v>901</v>
      </c>
      <c r="F198" s="655"/>
      <c r="G198" s="655"/>
      <c r="H198" s="655"/>
      <c r="I198" s="655"/>
      <c r="J198" s="655">
        <v>0.87</v>
      </c>
      <c r="K198" s="655">
        <v>15.1</v>
      </c>
    </row>
    <row r="199" spans="1:11" x14ac:dyDescent="0.25">
      <c r="A199" s="655" t="s">
        <v>902</v>
      </c>
      <c r="B199" s="655" t="s">
        <v>903</v>
      </c>
      <c r="C199" s="655" t="s">
        <v>900</v>
      </c>
      <c r="D199" s="655"/>
      <c r="E199" s="655"/>
      <c r="F199" s="655"/>
      <c r="G199" s="655"/>
      <c r="H199" s="655">
        <v>0.26</v>
      </c>
      <c r="I199" s="655">
        <v>0.87</v>
      </c>
      <c r="J199" s="655"/>
      <c r="K199" s="655"/>
    </row>
    <row r="200" spans="1:11" x14ac:dyDescent="0.25">
      <c r="A200" s="655"/>
      <c r="B200" s="655"/>
      <c r="C200" s="655"/>
      <c r="D200" s="655" t="s">
        <v>904</v>
      </c>
      <c r="E200" s="655" t="s">
        <v>905</v>
      </c>
      <c r="F200" s="655"/>
      <c r="G200" s="655"/>
      <c r="H200" s="655"/>
      <c r="I200" s="655"/>
      <c r="J200" s="655">
        <v>2.7</v>
      </c>
      <c r="K200" s="655">
        <v>9.0500000000000007</v>
      </c>
    </row>
    <row r="201" spans="1:11" x14ac:dyDescent="0.25">
      <c r="A201" s="655" t="s">
        <v>906</v>
      </c>
      <c r="B201" s="655" t="s">
        <v>717</v>
      </c>
      <c r="C201" s="655" t="s">
        <v>907</v>
      </c>
      <c r="D201" s="655"/>
      <c r="E201" s="655"/>
      <c r="F201" s="655"/>
      <c r="G201" s="655"/>
      <c r="H201" s="655">
        <v>0.28000000000000003</v>
      </c>
      <c r="I201" s="655">
        <v>0.94</v>
      </c>
      <c r="J201" s="655"/>
      <c r="K201" s="655"/>
    </row>
    <row r="202" spans="1:11" x14ac:dyDescent="0.25">
      <c r="A202" s="655"/>
      <c r="B202" s="655"/>
      <c r="C202" s="655"/>
      <c r="D202" s="655" t="s">
        <v>727</v>
      </c>
      <c r="E202" s="655" t="s">
        <v>908</v>
      </c>
      <c r="F202" s="655"/>
      <c r="G202" s="655"/>
      <c r="H202" s="655"/>
      <c r="I202" s="655"/>
      <c r="J202" s="655">
        <v>6.15</v>
      </c>
      <c r="K202" s="655">
        <v>3.13</v>
      </c>
    </row>
    <row r="203" spans="1:11" x14ac:dyDescent="0.25">
      <c r="A203" s="655" t="s">
        <v>909</v>
      </c>
      <c r="B203" s="655" t="s">
        <v>910</v>
      </c>
      <c r="C203" s="655"/>
      <c r="D203" s="655"/>
      <c r="E203" s="655"/>
      <c r="F203" s="655"/>
      <c r="G203" s="655"/>
      <c r="H203" s="655">
        <v>0.95</v>
      </c>
      <c r="I203" s="655"/>
      <c r="J203" s="655"/>
      <c r="K203" s="655"/>
    </row>
    <row r="204" spans="1:11" x14ac:dyDescent="0.25">
      <c r="A204" s="655"/>
      <c r="B204" s="655"/>
      <c r="C204" s="655"/>
      <c r="D204" s="655" t="s">
        <v>911</v>
      </c>
      <c r="E204" s="655" t="s">
        <v>607</v>
      </c>
      <c r="F204" s="655"/>
      <c r="G204" s="655"/>
      <c r="H204" s="655"/>
      <c r="I204" s="655"/>
      <c r="J204" s="655">
        <v>8.9499999999999993</v>
      </c>
      <c r="K204" s="655">
        <v>7.0000000000000007E-2</v>
      </c>
    </row>
    <row r="205" spans="1:11" x14ac:dyDescent="0.25">
      <c r="A205" s="655" t="s">
        <v>912</v>
      </c>
      <c r="B205" s="655" t="s">
        <v>913</v>
      </c>
      <c r="C205" s="655" t="s">
        <v>605</v>
      </c>
      <c r="D205" s="655"/>
      <c r="E205" s="655"/>
      <c r="F205" s="655"/>
      <c r="G205" s="655"/>
      <c r="H205" s="655">
        <v>0.84</v>
      </c>
      <c r="I205" s="655">
        <v>0.02</v>
      </c>
      <c r="J205" s="655"/>
      <c r="K205" s="655"/>
    </row>
    <row r="206" spans="1:11" x14ac:dyDescent="0.25">
      <c r="A206" s="655"/>
      <c r="B206" s="655"/>
      <c r="C206" s="655"/>
      <c r="D206" s="655" t="s">
        <v>856</v>
      </c>
      <c r="E206" s="655" t="s">
        <v>871</v>
      </c>
      <c r="F206" s="655"/>
      <c r="G206" s="655"/>
      <c r="H206" s="655"/>
      <c r="I206" s="655"/>
      <c r="J206" s="655">
        <v>4.9000000000000004</v>
      </c>
      <c r="K206" s="655">
        <v>2.35</v>
      </c>
    </row>
    <row r="207" spans="1:11" x14ac:dyDescent="0.25">
      <c r="A207" s="655" t="s">
        <v>914</v>
      </c>
      <c r="B207" s="655" t="s">
        <v>915</v>
      </c>
      <c r="C207" s="655" t="s">
        <v>743</v>
      </c>
      <c r="D207" s="655"/>
      <c r="E207" s="655"/>
      <c r="F207" s="655"/>
      <c r="G207" s="655"/>
      <c r="H207" s="655">
        <v>0.14000000000000001</v>
      </c>
      <c r="I207" s="655">
        <v>0.45</v>
      </c>
      <c r="J207" s="655"/>
      <c r="K207" s="655"/>
    </row>
    <row r="208" spans="1:11" x14ac:dyDescent="0.25">
      <c r="A208" s="655"/>
      <c r="B208" s="655"/>
      <c r="C208" s="655"/>
      <c r="D208" s="655" t="s">
        <v>831</v>
      </c>
      <c r="E208" s="655" t="s">
        <v>916</v>
      </c>
      <c r="F208" s="655"/>
      <c r="G208" s="655"/>
      <c r="H208" s="655"/>
      <c r="I208" s="655"/>
      <c r="J208" s="655">
        <v>1.05</v>
      </c>
      <c r="K208" s="655">
        <v>5.15</v>
      </c>
    </row>
    <row r="209" spans="1:11" x14ac:dyDescent="0.25">
      <c r="A209" s="655" t="s">
        <v>917</v>
      </c>
      <c r="B209" s="655" t="s">
        <v>607</v>
      </c>
      <c r="C209" s="655" t="s">
        <v>861</v>
      </c>
      <c r="D209" s="655"/>
      <c r="E209" s="655"/>
      <c r="F209" s="655"/>
      <c r="G209" s="655"/>
      <c r="H209" s="655">
        <v>7.0000000000000007E-2</v>
      </c>
      <c r="I209" s="655">
        <v>0.57999999999999996</v>
      </c>
      <c r="J209" s="655"/>
      <c r="K209" s="655"/>
    </row>
    <row r="210" spans="1:11" x14ac:dyDescent="0.25">
      <c r="A210" s="655"/>
      <c r="B210" s="655"/>
      <c r="C210" s="655"/>
      <c r="D210" s="655" t="s">
        <v>643</v>
      </c>
      <c r="E210" s="655" t="s">
        <v>918</v>
      </c>
      <c r="F210" s="655"/>
      <c r="G210" s="655"/>
      <c r="H210" s="655"/>
      <c r="I210" s="655"/>
      <c r="J210" s="655">
        <v>1.2</v>
      </c>
      <c r="K210" s="655">
        <v>9.8000000000000007</v>
      </c>
    </row>
    <row r="211" spans="1:11" x14ac:dyDescent="0.25">
      <c r="A211" s="655" t="s">
        <v>919</v>
      </c>
      <c r="B211" s="655" t="s">
        <v>726</v>
      </c>
      <c r="C211" s="655" t="s">
        <v>920</v>
      </c>
      <c r="D211" s="655"/>
      <c r="E211" s="655"/>
      <c r="F211" s="655"/>
      <c r="G211" s="655"/>
      <c r="H211" s="655">
        <v>0.17</v>
      </c>
      <c r="I211" s="655">
        <v>1.38</v>
      </c>
      <c r="J211" s="655"/>
      <c r="K211" s="655"/>
    </row>
    <row r="212" spans="1:11" x14ac:dyDescent="0.25">
      <c r="A212" s="655"/>
      <c r="B212" s="655"/>
      <c r="C212" s="655"/>
      <c r="D212" s="655" t="s">
        <v>831</v>
      </c>
      <c r="E212" s="655" t="s">
        <v>633</v>
      </c>
      <c r="F212" s="655"/>
      <c r="G212" s="655"/>
      <c r="H212" s="655"/>
      <c r="I212" s="655"/>
      <c r="J212" s="655">
        <v>1.05</v>
      </c>
      <c r="K212" s="655">
        <v>9.25</v>
      </c>
    </row>
    <row r="213" spans="1:11" x14ac:dyDescent="0.25">
      <c r="A213" s="655" t="s">
        <v>921</v>
      </c>
      <c r="B213" s="655" t="s">
        <v>618</v>
      </c>
      <c r="C213" s="655" t="s">
        <v>731</v>
      </c>
      <c r="D213" s="655"/>
      <c r="E213" s="655"/>
      <c r="F213" s="655"/>
      <c r="G213" s="655"/>
      <c r="H213" s="655">
        <v>0.04</v>
      </c>
      <c r="I213" s="655">
        <v>0.47</v>
      </c>
      <c r="J213" s="655"/>
      <c r="K213" s="655"/>
    </row>
    <row r="214" spans="1:11" x14ac:dyDescent="0.25">
      <c r="A214" s="655"/>
      <c r="B214" s="655"/>
      <c r="C214" s="655"/>
      <c r="D214" s="655" t="s">
        <v>922</v>
      </c>
      <c r="E214" s="655" t="s">
        <v>923</v>
      </c>
      <c r="F214" s="655"/>
      <c r="G214" s="655"/>
      <c r="H214" s="655"/>
      <c r="I214" s="655"/>
      <c r="J214" s="655">
        <v>4.5999999999999996</v>
      </c>
      <c r="K214" s="655">
        <v>1.57</v>
      </c>
    </row>
    <row r="215" spans="1:11" x14ac:dyDescent="0.25">
      <c r="A215" s="655" t="s">
        <v>924</v>
      </c>
      <c r="B215" s="655" t="s">
        <v>925</v>
      </c>
      <c r="C215" s="655"/>
      <c r="D215" s="655"/>
      <c r="E215" s="655"/>
      <c r="F215" s="655"/>
      <c r="G215" s="655"/>
      <c r="H215" s="655">
        <v>0.88</v>
      </c>
      <c r="I215" s="655"/>
      <c r="J215" s="655"/>
      <c r="K215" s="655"/>
    </row>
    <row r="216" spans="1:11" x14ac:dyDescent="0.25">
      <c r="A216" s="655"/>
      <c r="B216" s="655"/>
      <c r="C216" s="655"/>
      <c r="D216" s="655" t="s">
        <v>732</v>
      </c>
      <c r="E216" s="655" t="s">
        <v>622</v>
      </c>
      <c r="F216" s="655"/>
      <c r="G216" s="655"/>
      <c r="H216" s="655"/>
      <c r="I216" s="655"/>
      <c r="J216" s="655">
        <v>7.85</v>
      </c>
      <c r="K216" s="655">
        <v>0.03</v>
      </c>
    </row>
    <row r="217" spans="1:11" x14ac:dyDescent="0.25">
      <c r="A217" s="655" t="s">
        <v>926</v>
      </c>
      <c r="B217" s="655" t="s">
        <v>867</v>
      </c>
      <c r="C217" s="655" t="s">
        <v>641</v>
      </c>
      <c r="D217" s="655"/>
      <c r="E217" s="655"/>
      <c r="F217" s="655"/>
      <c r="G217" s="655"/>
      <c r="H217" s="655">
        <v>0.69</v>
      </c>
      <c r="I217" s="655">
        <v>0.01</v>
      </c>
      <c r="J217" s="655"/>
      <c r="K217" s="655"/>
    </row>
    <row r="218" spans="1:11" x14ac:dyDescent="0.25">
      <c r="A218" s="655"/>
      <c r="B218" s="655"/>
      <c r="C218" s="655"/>
      <c r="D218" s="655" t="s">
        <v>927</v>
      </c>
      <c r="E218" s="655" t="s">
        <v>622</v>
      </c>
      <c r="F218" s="655"/>
      <c r="G218" s="655"/>
      <c r="H218" s="655"/>
      <c r="I218" s="655"/>
      <c r="J218" s="655">
        <v>6.85</v>
      </c>
      <c r="K218" s="655">
        <v>0.03</v>
      </c>
    </row>
    <row r="219" spans="1:11" x14ac:dyDescent="0.25">
      <c r="A219" s="655" t="s">
        <v>928</v>
      </c>
      <c r="B219" s="655" t="s">
        <v>670</v>
      </c>
      <c r="C219" s="655"/>
      <c r="D219" s="655"/>
      <c r="E219" s="655"/>
      <c r="F219" s="655"/>
      <c r="G219" s="655"/>
      <c r="H219" s="655">
        <v>0.68</v>
      </c>
      <c r="I219" s="655"/>
      <c r="J219" s="655"/>
      <c r="K219" s="655"/>
    </row>
    <row r="220" spans="1:11" x14ac:dyDescent="0.25">
      <c r="A220" s="655"/>
      <c r="B220" s="655"/>
      <c r="C220" s="655"/>
      <c r="D220" s="655" t="s">
        <v>929</v>
      </c>
      <c r="E220" s="655" t="s">
        <v>930</v>
      </c>
      <c r="F220" s="655"/>
      <c r="G220" s="655"/>
      <c r="H220" s="655"/>
      <c r="I220" s="655"/>
      <c r="J220" s="655">
        <v>2.27</v>
      </c>
      <c r="K220" s="655">
        <v>0.9</v>
      </c>
    </row>
    <row r="221" spans="1:11" x14ac:dyDescent="0.25">
      <c r="A221" s="655" t="s">
        <v>931</v>
      </c>
      <c r="B221" s="655" t="s">
        <v>611</v>
      </c>
      <c r="C221" s="655" t="s">
        <v>749</v>
      </c>
      <c r="D221" s="655"/>
      <c r="E221" s="655"/>
      <c r="F221" s="655"/>
      <c r="G221" s="655"/>
      <c r="H221" s="655">
        <v>0</v>
      </c>
      <c r="I221" s="655">
        <v>0.27</v>
      </c>
      <c r="J221" s="655"/>
      <c r="K221" s="655"/>
    </row>
    <row r="222" spans="1:11" x14ac:dyDescent="0.25">
      <c r="A222" s="655"/>
      <c r="B222" s="655"/>
      <c r="C222" s="655"/>
      <c r="D222" s="655" t="s">
        <v>749</v>
      </c>
      <c r="E222" s="655" t="s">
        <v>850</v>
      </c>
      <c r="F222" s="655"/>
      <c r="G222" s="655"/>
      <c r="H222" s="655"/>
      <c r="I222" s="655"/>
      <c r="J222" s="655">
        <v>0.27</v>
      </c>
      <c r="K222" s="655">
        <v>6.6</v>
      </c>
    </row>
    <row r="223" spans="1:11" x14ac:dyDescent="0.25">
      <c r="A223" s="655" t="s">
        <v>932</v>
      </c>
      <c r="B223" s="655" t="s">
        <v>752</v>
      </c>
      <c r="C223" s="655" t="s">
        <v>831</v>
      </c>
      <c r="D223" s="655"/>
      <c r="E223" s="655"/>
      <c r="F223" s="655"/>
      <c r="G223" s="655"/>
      <c r="H223" s="655">
        <v>0.08</v>
      </c>
      <c r="I223" s="655">
        <v>1.05</v>
      </c>
      <c r="J223" s="655"/>
      <c r="K223" s="655"/>
    </row>
    <row r="224" spans="1:11" x14ac:dyDescent="0.25">
      <c r="A224" s="655"/>
      <c r="B224" s="655"/>
      <c r="C224" s="655"/>
      <c r="D224" s="655" t="s">
        <v>749</v>
      </c>
      <c r="E224" s="655" t="s">
        <v>933</v>
      </c>
      <c r="F224" s="655"/>
      <c r="G224" s="655"/>
      <c r="H224" s="655"/>
      <c r="I224" s="655"/>
      <c r="J224" s="655">
        <v>0.27</v>
      </c>
      <c r="K224" s="655">
        <v>16.45</v>
      </c>
    </row>
    <row r="225" spans="1:11" x14ac:dyDescent="0.25">
      <c r="A225" s="655" t="s">
        <v>934</v>
      </c>
      <c r="B225" s="655" t="s">
        <v>611</v>
      </c>
      <c r="C225" s="655" t="s">
        <v>596</v>
      </c>
      <c r="D225" s="655"/>
      <c r="E225" s="655"/>
      <c r="F225" s="655"/>
      <c r="G225" s="655"/>
      <c r="H225" s="655">
        <v>0</v>
      </c>
      <c r="I225" s="655">
        <v>2.2400000000000002</v>
      </c>
      <c r="J225" s="655"/>
      <c r="K225" s="655"/>
    </row>
    <row r="226" spans="1:11" x14ac:dyDescent="0.25">
      <c r="A226" s="655"/>
      <c r="B226" s="655"/>
      <c r="C226" s="655"/>
      <c r="D226" s="655" t="s">
        <v>615</v>
      </c>
      <c r="E226" s="655" t="s">
        <v>935</v>
      </c>
      <c r="F226" s="655"/>
      <c r="G226" s="655"/>
      <c r="H226" s="655"/>
      <c r="I226" s="655"/>
      <c r="J226" s="655">
        <v>0.13</v>
      </c>
      <c r="K226" s="655">
        <v>22.75</v>
      </c>
    </row>
    <row r="227" spans="1:11" x14ac:dyDescent="0.25">
      <c r="A227" s="655" t="s">
        <v>936</v>
      </c>
      <c r="B227" s="655" t="s">
        <v>618</v>
      </c>
      <c r="C227" s="655" t="s">
        <v>814</v>
      </c>
      <c r="D227" s="655"/>
      <c r="E227" s="655"/>
      <c r="F227" s="655"/>
      <c r="G227" s="655"/>
      <c r="H227" s="655">
        <v>0.04</v>
      </c>
      <c r="I227" s="655">
        <v>2.31</v>
      </c>
      <c r="J227" s="655"/>
      <c r="K227" s="655"/>
    </row>
    <row r="228" spans="1:11" x14ac:dyDescent="0.25">
      <c r="A228" s="655"/>
      <c r="B228" s="655"/>
      <c r="C228" s="655"/>
      <c r="D228" s="655" t="s">
        <v>795</v>
      </c>
      <c r="E228" s="655" t="s">
        <v>937</v>
      </c>
      <c r="F228" s="655"/>
      <c r="G228" s="655"/>
      <c r="H228" s="655"/>
      <c r="I228" s="655"/>
      <c r="J228" s="655">
        <v>1</v>
      </c>
      <c r="K228" s="655">
        <v>28.8</v>
      </c>
    </row>
    <row r="229" spans="1:11" x14ac:dyDescent="0.25">
      <c r="A229" s="655" t="s">
        <v>938</v>
      </c>
      <c r="B229" s="655" t="s">
        <v>741</v>
      </c>
      <c r="C229" s="655" t="s">
        <v>781</v>
      </c>
      <c r="D229" s="655"/>
      <c r="E229" s="655"/>
      <c r="F229" s="655"/>
      <c r="G229" s="655"/>
      <c r="H229" s="655">
        <v>0.16</v>
      </c>
      <c r="I229" s="655">
        <v>3.45</v>
      </c>
      <c r="J229" s="655"/>
      <c r="K229" s="655"/>
    </row>
    <row r="230" spans="1:11" x14ac:dyDescent="0.25">
      <c r="A230" s="655"/>
      <c r="B230" s="655"/>
      <c r="C230" s="655"/>
      <c r="D230" s="655" t="s">
        <v>643</v>
      </c>
      <c r="E230" s="655" t="s">
        <v>939</v>
      </c>
      <c r="F230" s="655"/>
      <c r="G230" s="655"/>
      <c r="H230" s="655"/>
      <c r="I230" s="655"/>
      <c r="J230" s="655">
        <v>1.2</v>
      </c>
      <c r="K230" s="655">
        <v>35.950000000000003</v>
      </c>
    </row>
    <row r="231" spans="1:11" x14ac:dyDescent="0.25">
      <c r="A231" s="655" t="s">
        <v>940</v>
      </c>
      <c r="B231" s="655" t="s">
        <v>752</v>
      </c>
      <c r="C231" s="655" t="s">
        <v>941</v>
      </c>
      <c r="D231" s="655"/>
      <c r="E231" s="655"/>
      <c r="F231" s="655"/>
      <c r="G231" s="655"/>
      <c r="H231" s="655">
        <v>0.08</v>
      </c>
      <c r="I231" s="655">
        <v>3.74</v>
      </c>
      <c r="J231" s="655"/>
      <c r="K231" s="655"/>
    </row>
    <row r="232" spans="1:11" x14ac:dyDescent="0.25">
      <c r="A232" s="655"/>
      <c r="B232" s="655"/>
      <c r="C232" s="655"/>
      <c r="D232" s="655" t="s">
        <v>749</v>
      </c>
      <c r="E232" s="655" t="s">
        <v>942</v>
      </c>
      <c r="F232" s="655"/>
      <c r="G232" s="655"/>
      <c r="H232" s="655"/>
      <c r="I232" s="655"/>
      <c r="J232" s="655">
        <v>0.27</v>
      </c>
      <c r="K232" s="655">
        <v>37.450000000000003</v>
      </c>
    </row>
    <row r="233" spans="1:11" x14ac:dyDescent="0.25">
      <c r="A233" s="655" t="s">
        <v>943</v>
      </c>
      <c r="B233" s="655"/>
      <c r="C233" s="655" t="s">
        <v>878</v>
      </c>
      <c r="D233" s="655"/>
      <c r="E233" s="655"/>
      <c r="F233" s="655"/>
      <c r="G233" s="655"/>
      <c r="H233" s="655"/>
      <c r="I233" s="655">
        <v>3.75</v>
      </c>
      <c r="J233" s="655"/>
      <c r="K233" s="655"/>
    </row>
    <row r="234" spans="1:11" x14ac:dyDescent="0.25">
      <c r="A234" s="655"/>
      <c r="B234" s="655"/>
      <c r="C234" s="655"/>
      <c r="D234" s="655" t="s">
        <v>611</v>
      </c>
      <c r="E234" s="655" t="s">
        <v>944</v>
      </c>
      <c r="F234" s="655"/>
      <c r="G234" s="655"/>
      <c r="H234" s="655"/>
      <c r="I234" s="655"/>
      <c r="J234" s="655">
        <v>0</v>
      </c>
      <c r="K234" s="655">
        <v>34.549999999999997</v>
      </c>
    </row>
    <row r="235" spans="1:11" x14ac:dyDescent="0.25">
      <c r="A235" s="655" t="s">
        <v>945</v>
      </c>
      <c r="B235" s="655"/>
      <c r="C235" s="655" t="s">
        <v>946</v>
      </c>
      <c r="D235" s="655"/>
      <c r="E235" s="655"/>
      <c r="F235" s="655"/>
      <c r="G235" s="655"/>
      <c r="H235" s="655"/>
      <c r="I235" s="655">
        <v>3.16</v>
      </c>
      <c r="J235" s="655"/>
      <c r="K235" s="655"/>
    </row>
    <row r="236" spans="1:11" x14ac:dyDescent="0.25">
      <c r="A236" s="655"/>
      <c r="B236" s="655"/>
      <c r="C236" s="655"/>
      <c r="D236" s="655" t="s">
        <v>611</v>
      </c>
      <c r="E236" s="655" t="s">
        <v>947</v>
      </c>
      <c r="F236" s="655"/>
      <c r="G236" s="655"/>
      <c r="H236" s="655"/>
      <c r="I236" s="655"/>
      <c r="J236" s="655">
        <v>0</v>
      </c>
      <c r="K236" s="655">
        <v>25.75</v>
      </c>
    </row>
    <row r="237" spans="1:11" x14ac:dyDescent="0.25">
      <c r="A237" s="655" t="s">
        <v>948</v>
      </c>
      <c r="B237" s="655"/>
      <c r="C237" s="655" t="s">
        <v>949</v>
      </c>
      <c r="D237" s="655"/>
      <c r="E237" s="655"/>
      <c r="F237" s="655"/>
      <c r="G237" s="655"/>
      <c r="H237" s="655"/>
      <c r="I237" s="655">
        <v>1.99</v>
      </c>
      <c r="J237" s="655"/>
      <c r="K237" s="655"/>
    </row>
    <row r="238" spans="1:11" x14ac:dyDescent="0.25">
      <c r="A238" s="655"/>
      <c r="B238" s="655"/>
      <c r="C238" s="655"/>
      <c r="D238" s="655" t="s">
        <v>622</v>
      </c>
      <c r="E238" s="655" t="s">
        <v>849</v>
      </c>
      <c r="F238" s="655"/>
      <c r="G238" s="655"/>
      <c r="H238" s="655"/>
      <c r="I238" s="655"/>
      <c r="J238" s="655">
        <v>0.03</v>
      </c>
      <c r="K238" s="655">
        <v>13.75</v>
      </c>
    </row>
    <row r="239" spans="1:11" x14ac:dyDescent="0.25">
      <c r="A239" s="655" t="s">
        <v>950</v>
      </c>
      <c r="B239" s="655" t="s">
        <v>641</v>
      </c>
      <c r="C239" s="655" t="s">
        <v>629</v>
      </c>
      <c r="D239" s="655"/>
      <c r="E239" s="655"/>
      <c r="F239" s="655"/>
      <c r="G239" s="655"/>
      <c r="H239" s="655">
        <v>0.01</v>
      </c>
      <c r="I239" s="655">
        <v>0.76</v>
      </c>
      <c r="J239" s="655"/>
      <c r="K239" s="655"/>
    </row>
    <row r="240" spans="1:11" x14ac:dyDescent="0.25">
      <c r="A240" s="655"/>
      <c r="B240" s="655"/>
      <c r="C240" s="655"/>
      <c r="D240" s="655" t="s">
        <v>835</v>
      </c>
      <c r="E240" s="655" t="s">
        <v>723</v>
      </c>
      <c r="F240" s="655"/>
      <c r="G240" s="655"/>
      <c r="H240" s="655"/>
      <c r="I240" s="655"/>
      <c r="J240" s="655">
        <v>3</v>
      </c>
      <c r="K240" s="655">
        <v>7.5</v>
      </c>
    </row>
    <row r="241" spans="1:11" x14ac:dyDescent="0.25">
      <c r="A241" s="655" t="s">
        <v>951</v>
      </c>
      <c r="B241" s="655" t="s">
        <v>952</v>
      </c>
      <c r="C241" s="655" t="s">
        <v>953</v>
      </c>
      <c r="D241" s="655"/>
      <c r="E241" s="655"/>
      <c r="F241" s="655"/>
      <c r="G241" s="655"/>
      <c r="H241" s="655">
        <v>0.59</v>
      </c>
      <c r="I241" s="655">
        <v>0.74</v>
      </c>
      <c r="J241" s="655"/>
      <c r="K241" s="655"/>
    </row>
    <row r="242" spans="1:11" x14ac:dyDescent="0.25">
      <c r="A242" s="655"/>
      <c r="B242" s="655"/>
      <c r="C242" s="655"/>
      <c r="D242" s="655" t="s">
        <v>682</v>
      </c>
      <c r="E242" s="655" t="s">
        <v>954</v>
      </c>
      <c r="F242" s="655"/>
      <c r="G242" s="655"/>
      <c r="H242" s="655"/>
      <c r="I242" s="655"/>
      <c r="J242" s="655">
        <v>3.35</v>
      </c>
      <c r="K242" s="655">
        <v>11.45</v>
      </c>
    </row>
    <row r="243" spans="1:11" x14ac:dyDescent="0.25">
      <c r="A243" s="655" t="s">
        <v>955</v>
      </c>
      <c r="B243" s="655" t="s">
        <v>752</v>
      </c>
      <c r="C243" s="655" t="s">
        <v>841</v>
      </c>
      <c r="D243" s="655"/>
      <c r="E243" s="655"/>
      <c r="F243" s="655"/>
      <c r="G243" s="655"/>
      <c r="H243" s="655">
        <v>0.08</v>
      </c>
      <c r="I243" s="655">
        <v>1.55</v>
      </c>
      <c r="J243" s="655"/>
      <c r="K243" s="655"/>
    </row>
    <row r="244" spans="1:11" x14ac:dyDescent="0.25">
      <c r="A244" s="655"/>
      <c r="B244" s="655"/>
      <c r="C244" s="655"/>
      <c r="D244" s="655" t="s">
        <v>749</v>
      </c>
      <c r="E244" s="655" t="s">
        <v>956</v>
      </c>
      <c r="F244" s="655"/>
      <c r="G244" s="655"/>
      <c r="H244" s="655"/>
      <c r="I244" s="655"/>
      <c r="J244" s="655">
        <v>0.27</v>
      </c>
      <c r="K244" s="655">
        <v>14.85</v>
      </c>
    </row>
    <row r="245" spans="1:11" x14ac:dyDescent="0.25">
      <c r="A245" s="655" t="s">
        <v>957</v>
      </c>
      <c r="B245" s="655"/>
      <c r="C245" s="655" t="s">
        <v>958</v>
      </c>
      <c r="D245" s="655"/>
      <c r="E245" s="655"/>
      <c r="F245" s="655"/>
      <c r="G245" s="655"/>
      <c r="H245" s="655"/>
      <c r="I245" s="655">
        <v>1.42</v>
      </c>
      <c r="J245" s="655"/>
      <c r="K245" s="655"/>
    </row>
    <row r="246" spans="1:11" x14ac:dyDescent="0.25">
      <c r="A246" s="655"/>
      <c r="B246" s="655"/>
      <c r="C246" s="655"/>
      <c r="D246" s="655" t="s">
        <v>615</v>
      </c>
      <c r="E246" s="655" t="s">
        <v>959</v>
      </c>
      <c r="F246" s="655"/>
      <c r="G246" s="655"/>
      <c r="H246" s="655"/>
      <c r="I246" s="655"/>
      <c r="J246" s="655">
        <v>0.13</v>
      </c>
      <c r="K246" s="655">
        <v>14.15</v>
      </c>
    </row>
    <row r="247" spans="1:11" x14ac:dyDescent="0.25">
      <c r="A247" s="655" t="s">
        <v>960</v>
      </c>
      <c r="B247" s="655" t="s">
        <v>618</v>
      </c>
      <c r="C247" s="655" t="s">
        <v>961</v>
      </c>
      <c r="D247" s="655"/>
      <c r="E247" s="655"/>
      <c r="F247" s="655"/>
      <c r="G247" s="655"/>
      <c r="H247" s="655">
        <v>0.04</v>
      </c>
      <c r="I247" s="655">
        <v>1.41</v>
      </c>
      <c r="J247" s="655"/>
      <c r="K247" s="655"/>
    </row>
    <row r="248" spans="1:11" x14ac:dyDescent="0.25">
      <c r="A248" s="655"/>
      <c r="B248" s="655"/>
      <c r="C248" s="655"/>
      <c r="D248" s="655" t="s">
        <v>713</v>
      </c>
      <c r="E248" s="655" t="s">
        <v>606</v>
      </c>
      <c r="F248" s="655"/>
      <c r="G248" s="655"/>
      <c r="H248" s="655"/>
      <c r="I248" s="655"/>
      <c r="J248" s="655">
        <v>0.8</v>
      </c>
      <c r="K248" s="655">
        <v>11.2</v>
      </c>
    </row>
    <row r="249" spans="1:11" x14ac:dyDescent="0.25">
      <c r="A249" s="655" t="s">
        <v>962</v>
      </c>
      <c r="B249" s="655" t="s">
        <v>685</v>
      </c>
      <c r="C249" s="655" t="s">
        <v>963</v>
      </c>
      <c r="D249" s="655"/>
      <c r="E249" s="655"/>
      <c r="F249" s="655"/>
      <c r="G249" s="655"/>
      <c r="H249" s="655">
        <v>0.12</v>
      </c>
      <c r="I249" s="655">
        <v>0.83</v>
      </c>
      <c r="J249" s="655"/>
      <c r="K249" s="655"/>
    </row>
    <row r="250" spans="1:11" x14ac:dyDescent="0.25">
      <c r="A250" s="655"/>
      <c r="B250" s="655"/>
      <c r="C250" s="655"/>
      <c r="D250" s="655" t="s">
        <v>904</v>
      </c>
      <c r="E250" s="655" t="s">
        <v>964</v>
      </c>
      <c r="F250" s="655"/>
      <c r="G250" s="655"/>
      <c r="H250" s="655"/>
      <c r="I250" s="655"/>
      <c r="J250" s="655">
        <v>2.7</v>
      </c>
      <c r="K250" s="655">
        <v>2.77</v>
      </c>
    </row>
    <row r="251" spans="1:11" x14ac:dyDescent="0.25">
      <c r="A251" s="655" t="s">
        <v>965</v>
      </c>
      <c r="B251" s="655" t="s">
        <v>737</v>
      </c>
      <c r="C251" s="655" t="s">
        <v>611</v>
      </c>
      <c r="D251" s="655"/>
      <c r="E251" s="655"/>
      <c r="F251" s="655"/>
      <c r="G251" s="655"/>
      <c r="H251" s="655">
        <v>0.42</v>
      </c>
      <c r="I251" s="655">
        <v>0</v>
      </c>
      <c r="J251" s="655"/>
      <c r="K251" s="655"/>
    </row>
    <row r="252" spans="1:11" x14ac:dyDescent="0.25">
      <c r="A252" s="655"/>
      <c r="B252" s="655"/>
      <c r="C252" s="655"/>
      <c r="D252" s="655" t="s">
        <v>966</v>
      </c>
      <c r="E252" s="655" t="s">
        <v>705</v>
      </c>
      <c r="F252" s="655"/>
      <c r="G252" s="655"/>
      <c r="H252" s="655"/>
      <c r="I252" s="655"/>
      <c r="J252" s="655">
        <v>3.65</v>
      </c>
      <c r="K252" s="655">
        <v>0.33</v>
      </c>
    </row>
    <row r="253" spans="1:11" x14ac:dyDescent="0.25">
      <c r="A253" s="655" t="s">
        <v>967</v>
      </c>
      <c r="B253" s="655" t="s">
        <v>656</v>
      </c>
      <c r="C253" s="655" t="s">
        <v>601</v>
      </c>
      <c r="D253" s="655"/>
      <c r="E253" s="655"/>
      <c r="F253" s="655"/>
      <c r="G253" s="655"/>
      <c r="H253" s="655">
        <v>0.31</v>
      </c>
      <c r="I253" s="655">
        <v>0.1</v>
      </c>
      <c r="J253" s="655"/>
      <c r="K253" s="655"/>
    </row>
    <row r="254" spans="1:11" x14ac:dyDescent="0.25">
      <c r="A254" s="655"/>
      <c r="B254" s="655"/>
      <c r="C254" s="655"/>
      <c r="D254" s="655" t="s">
        <v>968</v>
      </c>
      <c r="E254" s="655" t="s">
        <v>705</v>
      </c>
      <c r="F254" s="655"/>
      <c r="G254" s="655"/>
      <c r="H254" s="655"/>
      <c r="I254" s="655"/>
      <c r="J254" s="655">
        <v>10.15</v>
      </c>
      <c r="K254" s="655">
        <v>0.33</v>
      </c>
    </row>
    <row r="255" spans="1:11" x14ac:dyDescent="0.25">
      <c r="A255" s="655" t="s">
        <v>969</v>
      </c>
      <c r="B255" s="655" t="s">
        <v>970</v>
      </c>
      <c r="C255" s="655"/>
      <c r="D255" s="655"/>
      <c r="E255" s="655"/>
      <c r="F255" s="655"/>
      <c r="G255" s="655"/>
      <c r="H255" s="655">
        <v>1.72</v>
      </c>
      <c r="I255" s="655"/>
      <c r="J255" s="655"/>
      <c r="K255" s="655"/>
    </row>
    <row r="256" spans="1:11" x14ac:dyDescent="0.25">
      <c r="A256" s="655"/>
      <c r="B256" s="655"/>
      <c r="C256" s="655"/>
      <c r="D256" s="655" t="s">
        <v>638</v>
      </c>
      <c r="E256" s="655" t="s">
        <v>622</v>
      </c>
      <c r="F256" s="655"/>
      <c r="G256" s="655"/>
      <c r="H256" s="655"/>
      <c r="I256" s="655"/>
      <c r="J256" s="655">
        <v>13.35</v>
      </c>
      <c r="K256" s="655">
        <v>0.03</v>
      </c>
    </row>
    <row r="257" spans="1:11" x14ac:dyDescent="0.25">
      <c r="A257" s="655" t="s">
        <v>971</v>
      </c>
      <c r="B257" s="655" t="s">
        <v>910</v>
      </c>
      <c r="C257" s="655" t="s">
        <v>641</v>
      </c>
      <c r="D257" s="655"/>
      <c r="E257" s="655"/>
      <c r="F257" s="655"/>
      <c r="G257" s="655"/>
      <c r="H257" s="655">
        <v>0.95</v>
      </c>
      <c r="I257" s="655">
        <v>0.01</v>
      </c>
      <c r="J257" s="655"/>
      <c r="K257" s="655"/>
    </row>
    <row r="258" spans="1:11" x14ac:dyDescent="0.25">
      <c r="A258" s="655"/>
      <c r="B258" s="655"/>
      <c r="C258" s="655"/>
      <c r="D258" s="655" t="s">
        <v>972</v>
      </c>
      <c r="E258" s="655" t="s">
        <v>622</v>
      </c>
      <c r="F258" s="655"/>
      <c r="G258" s="655"/>
      <c r="H258" s="655"/>
      <c r="I258" s="655"/>
      <c r="J258" s="655">
        <v>11.55</v>
      </c>
      <c r="K258" s="655">
        <v>0.03</v>
      </c>
    </row>
    <row r="259" spans="1:11" x14ac:dyDescent="0.25">
      <c r="A259" s="655" t="s">
        <v>973</v>
      </c>
      <c r="B259" s="655" t="s">
        <v>974</v>
      </c>
      <c r="C259" s="655"/>
      <c r="D259" s="655"/>
      <c r="E259" s="655"/>
      <c r="F259" s="655"/>
      <c r="G259" s="655"/>
      <c r="H259" s="655">
        <v>1.36</v>
      </c>
      <c r="I259" s="655"/>
      <c r="J259" s="655"/>
      <c r="K259" s="655"/>
    </row>
    <row r="260" spans="1:11" x14ac:dyDescent="0.25">
      <c r="A260" s="655"/>
      <c r="B260" s="655"/>
      <c r="C260" s="655"/>
      <c r="D260" s="655" t="s">
        <v>633</v>
      </c>
      <c r="E260" s="655" t="s">
        <v>622</v>
      </c>
      <c r="F260" s="655"/>
      <c r="G260" s="655"/>
      <c r="H260" s="655"/>
      <c r="I260" s="655"/>
      <c r="J260" s="655">
        <v>9.25</v>
      </c>
      <c r="K260" s="655">
        <v>0.03</v>
      </c>
    </row>
    <row r="261" spans="1:11" x14ac:dyDescent="0.25">
      <c r="A261" s="655" t="s">
        <v>975</v>
      </c>
      <c r="B261" s="655" t="s">
        <v>700</v>
      </c>
      <c r="C261" s="655" t="s">
        <v>641</v>
      </c>
      <c r="D261" s="655"/>
      <c r="E261" s="655"/>
      <c r="F261" s="655"/>
      <c r="G261" s="655"/>
      <c r="H261" s="655">
        <v>0.49</v>
      </c>
      <c r="I261" s="655">
        <v>0.01</v>
      </c>
      <c r="J261" s="655"/>
      <c r="K261" s="655"/>
    </row>
    <row r="262" spans="1:11" x14ac:dyDescent="0.25">
      <c r="A262" s="655"/>
      <c r="B262" s="655"/>
      <c r="C262" s="655"/>
      <c r="D262" s="655" t="s">
        <v>637</v>
      </c>
      <c r="E262" s="655" t="s">
        <v>781</v>
      </c>
      <c r="F262" s="655"/>
      <c r="G262" s="655"/>
      <c r="H262" s="655"/>
      <c r="I262" s="655"/>
      <c r="J262" s="655">
        <v>1.63</v>
      </c>
      <c r="K262" s="655">
        <v>3.45</v>
      </c>
    </row>
    <row r="263" spans="1:11" x14ac:dyDescent="0.25">
      <c r="A263" s="655" t="s">
        <v>976</v>
      </c>
      <c r="B263" s="655" t="s">
        <v>611</v>
      </c>
      <c r="C263" s="655" t="s">
        <v>670</v>
      </c>
      <c r="D263" s="655"/>
      <c r="E263" s="655"/>
      <c r="F263" s="655"/>
      <c r="G263" s="655"/>
      <c r="H263" s="655">
        <v>0</v>
      </c>
      <c r="I263" s="655">
        <v>0.68</v>
      </c>
      <c r="J263" s="655"/>
      <c r="K263" s="655"/>
    </row>
    <row r="264" spans="1:11" x14ac:dyDescent="0.25">
      <c r="A264" s="655"/>
      <c r="B264" s="655"/>
      <c r="C264" s="655"/>
      <c r="D264" s="655" t="s">
        <v>977</v>
      </c>
      <c r="E264" s="655" t="s">
        <v>978</v>
      </c>
      <c r="F264" s="655"/>
      <c r="G264" s="655"/>
      <c r="H264" s="655"/>
      <c r="I264" s="655"/>
      <c r="J264" s="655">
        <v>1.37</v>
      </c>
      <c r="K264" s="655">
        <v>6.9</v>
      </c>
    </row>
    <row r="265" spans="1:11" x14ac:dyDescent="0.25">
      <c r="A265" s="655" t="s">
        <v>979</v>
      </c>
      <c r="B265" s="655" t="s">
        <v>784</v>
      </c>
      <c r="C265" s="655" t="s">
        <v>645</v>
      </c>
      <c r="D265" s="655"/>
      <c r="E265" s="655"/>
      <c r="F265" s="655"/>
      <c r="G265" s="655"/>
      <c r="H265" s="655">
        <v>0.41</v>
      </c>
      <c r="I265" s="655">
        <v>0.7</v>
      </c>
      <c r="J265" s="655"/>
      <c r="K265" s="655"/>
    </row>
    <row r="266" spans="1:11" x14ac:dyDescent="0.25">
      <c r="A266" s="655"/>
      <c r="B266" s="655"/>
      <c r="C266" s="655"/>
      <c r="D266" s="655" t="s">
        <v>723</v>
      </c>
      <c r="E266" s="655" t="s">
        <v>980</v>
      </c>
      <c r="F266" s="655"/>
      <c r="G266" s="655"/>
      <c r="H266" s="655"/>
      <c r="I266" s="655"/>
      <c r="J266" s="655">
        <v>7.5</v>
      </c>
      <c r="K266" s="655">
        <v>2.33</v>
      </c>
    </row>
    <row r="267" spans="1:11" x14ac:dyDescent="0.25">
      <c r="A267" s="655" t="s">
        <v>981</v>
      </c>
      <c r="B267" s="655" t="s">
        <v>982</v>
      </c>
      <c r="C267" s="655" t="s">
        <v>611</v>
      </c>
      <c r="D267" s="655"/>
      <c r="E267" s="655"/>
      <c r="F267" s="655"/>
      <c r="G267" s="655"/>
      <c r="H267" s="655">
        <v>1.0900000000000001</v>
      </c>
      <c r="I267" s="655">
        <v>0</v>
      </c>
      <c r="J267" s="655"/>
      <c r="K267" s="655"/>
    </row>
    <row r="268" spans="1:11" x14ac:dyDescent="0.25">
      <c r="A268" s="655"/>
      <c r="B268" s="655"/>
      <c r="C268" s="655"/>
      <c r="D268" s="655" t="s">
        <v>983</v>
      </c>
      <c r="E268" s="655" t="s">
        <v>984</v>
      </c>
      <c r="F268" s="655"/>
      <c r="G268" s="655"/>
      <c r="H268" s="655"/>
      <c r="I268" s="655"/>
      <c r="J268" s="655">
        <v>10.6</v>
      </c>
      <c r="K268" s="655">
        <v>1.67</v>
      </c>
    </row>
    <row r="269" spans="1:11" x14ac:dyDescent="0.25">
      <c r="A269" s="655" t="s">
        <v>985</v>
      </c>
      <c r="B269" s="655" t="s">
        <v>986</v>
      </c>
      <c r="C269" s="655" t="s">
        <v>987</v>
      </c>
      <c r="D269" s="655"/>
      <c r="E269" s="655"/>
      <c r="F269" s="655"/>
      <c r="G269" s="655"/>
      <c r="H269" s="655">
        <v>1.03</v>
      </c>
      <c r="I269" s="655">
        <v>0.5</v>
      </c>
      <c r="J269" s="655"/>
      <c r="K269" s="655"/>
    </row>
    <row r="270" spans="1:11" x14ac:dyDescent="0.25">
      <c r="A270" s="655"/>
      <c r="B270" s="655"/>
      <c r="C270" s="655"/>
      <c r="D270" s="655" t="s">
        <v>847</v>
      </c>
      <c r="E270" s="655" t="s">
        <v>988</v>
      </c>
      <c r="F270" s="655"/>
      <c r="G270" s="655"/>
      <c r="H270" s="655"/>
      <c r="I270" s="655"/>
      <c r="J270" s="655">
        <v>5.45</v>
      </c>
      <c r="K270" s="655">
        <v>3.95</v>
      </c>
    </row>
    <row r="271" spans="1:11" x14ac:dyDescent="0.25">
      <c r="A271" s="655" t="s">
        <v>989</v>
      </c>
      <c r="B271" s="655" t="s">
        <v>755</v>
      </c>
      <c r="C271" s="655" t="s">
        <v>990</v>
      </c>
      <c r="D271" s="655"/>
      <c r="E271" s="655"/>
      <c r="F271" s="655"/>
      <c r="G271" s="655"/>
      <c r="H271" s="655">
        <v>0.06</v>
      </c>
      <c r="I271" s="655">
        <v>0.28999999999999998</v>
      </c>
      <c r="J271" s="655"/>
      <c r="K271" s="655"/>
    </row>
    <row r="272" spans="1:11" x14ac:dyDescent="0.25">
      <c r="A272" s="655"/>
      <c r="B272" s="655"/>
      <c r="C272" s="655"/>
      <c r="D272" s="655" t="s">
        <v>987</v>
      </c>
      <c r="E272" s="655" t="s">
        <v>646</v>
      </c>
      <c r="F272" s="655"/>
      <c r="G272" s="655"/>
      <c r="H272" s="655"/>
      <c r="I272" s="655"/>
      <c r="J272" s="655">
        <v>0.5</v>
      </c>
      <c r="K272" s="655">
        <v>7.4</v>
      </c>
    </row>
    <row r="273" spans="1:11" x14ac:dyDescent="0.25">
      <c r="A273" s="655" t="s">
        <v>991</v>
      </c>
      <c r="B273" s="655" t="s">
        <v>618</v>
      </c>
      <c r="C273" s="655" t="s">
        <v>992</v>
      </c>
      <c r="D273" s="655"/>
      <c r="E273" s="655"/>
      <c r="F273" s="655"/>
      <c r="G273" s="655"/>
      <c r="H273" s="655">
        <v>0.04</v>
      </c>
      <c r="I273" s="655">
        <v>1.19</v>
      </c>
      <c r="J273" s="655"/>
      <c r="K273" s="655"/>
    </row>
    <row r="274" spans="1:11" x14ac:dyDescent="0.25">
      <c r="A274" s="655"/>
      <c r="B274" s="655"/>
      <c r="C274" s="655"/>
      <c r="D274" s="655" t="s">
        <v>770</v>
      </c>
      <c r="E274" s="655" t="s">
        <v>993</v>
      </c>
      <c r="F274" s="655"/>
      <c r="G274" s="655"/>
      <c r="H274" s="655"/>
      <c r="I274" s="655"/>
      <c r="J274" s="655">
        <v>4.25</v>
      </c>
      <c r="K274" s="655">
        <v>9.15</v>
      </c>
    </row>
    <row r="275" spans="1:11" x14ac:dyDescent="0.25">
      <c r="A275" s="655" t="s">
        <v>994</v>
      </c>
      <c r="B275" s="655" t="s">
        <v>662</v>
      </c>
      <c r="C275" s="655" t="s">
        <v>763</v>
      </c>
      <c r="D275" s="655"/>
      <c r="E275" s="655"/>
      <c r="F275" s="655"/>
      <c r="G275" s="655"/>
      <c r="H275" s="655">
        <v>0.81</v>
      </c>
      <c r="I275" s="655">
        <v>0.64</v>
      </c>
      <c r="J275" s="655"/>
      <c r="K275" s="655"/>
    </row>
    <row r="276" spans="1:11" x14ac:dyDescent="0.25">
      <c r="A276" s="655"/>
      <c r="B276" s="655"/>
      <c r="C276" s="655"/>
      <c r="D276" s="655" t="s">
        <v>995</v>
      </c>
      <c r="E276" s="655" t="s">
        <v>996</v>
      </c>
      <c r="F276" s="655"/>
      <c r="G276" s="655"/>
      <c r="H276" s="655"/>
      <c r="I276" s="655"/>
      <c r="J276" s="655">
        <v>7.2</v>
      </c>
      <c r="K276" s="655">
        <v>4.3</v>
      </c>
    </row>
    <row r="277" spans="1:11" x14ac:dyDescent="0.25">
      <c r="A277" s="655" t="s">
        <v>997</v>
      </c>
      <c r="B277" s="655" t="s">
        <v>613</v>
      </c>
      <c r="C277" s="655" t="s">
        <v>998</v>
      </c>
      <c r="D277" s="655"/>
      <c r="E277" s="655"/>
      <c r="F277" s="655"/>
      <c r="G277" s="655"/>
      <c r="H277" s="655">
        <v>0.63</v>
      </c>
      <c r="I277" s="655">
        <v>0.22</v>
      </c>
      <c r="J277" s="655"/>
      <c r="K277" s="655"/>
    </row>
    <row r="278" spans="1:11" x14ac:dyDescent="0.25">
      <c r="A278" s="655"/>
      <c r="B278" s="655"/>
      <c r="C278" s="655"/>
      <c r="D278" s="655" t="s">
        <v>999</v>
      </c>
      <c r="E278" s="655" t="s">
        <v>657</v>
      </c>
      <c r="F278" s="655"/>
      <c r="G278" s="655"/>
      <c r="H278" s="655"/>
      <c r="I278" s="655"/>
      <c r="J278" s="655">
        <v>7.8</v>
      </c>
      <c r="K278" s="655">
        <v>0.73</v>
      </c>
    </row>
    <row r="279" spans="1:11" x14ac:dyDescent="0.25">
      <c r="A279" s="655" t="s">
        <v>1000</v>
      </c>
      <c r="B279" s="655" t="s">
        <v>1001</v>
      </c>
      <c r="C279" s="655"/>
      <c r="D279" s="655"/>
      <c r="E279" s="655"/>
      <c r="F279" s="655"/>
      <c r="G279" s="655"/>
      <c r="H279" s="655">
        <v>0.93</v>
      </c>
      <c r="I279" s="655"/>
      <c r="J279" s="655"/>
      <c r="K279" s="655"/>
    </row>
    <row r="280" spans="1:11" x14ac:dyDescent="0.25">
      <c r="A280" s="655"/>
      <c r="B280" s="655"/>
      <c r="C280" s="655"/>
      <c r="D280" s="655" t="s">
        <v>627</v>
      </c>
      <c r="E280" s="655" t="s">
        <v>826</v>
      </c>
      <c r="F280" s="655"/>
      <c r="G280" s="655"/>
      <c r="H280" s="655"/>
      <c r="I280" s="655"/>
      <c r="J280" s="655">
        <v>5.5</v>
      </c>
      <c r="K280" s="655">
        <v>0.3</v>
      </c>
    </row>
    <row r="281" spans="1:11" x14ac:dyDescent="0.25">
      <c r="A281" s="655" t="s">
        <v>1002</v>
      </c>
      <c r="B281" s="655" t="s">
        <v>726</v>
      </c>
      <c r="C281" s="655" t="s">
        <v>842</v>
      </c>
      <c r="D281" s="655"/>
      <c r="E281" s="655"/>
      <c r="F281" s="655"/>
      <c r="G281" s="655"/>
      <c r="H281" s="655">
        <v>0.17</v>
      </c>
      <c r="I281" s="655">
        <v>0.09</v>
      </c>
      <c r="J281" s="655"/>
      <c r="K281" s="655"/>
    </row>
    <row r="282" spans="1:11" x14ac:dyDescent="0.25">
      <c r="A282" s="655"/>
      <c r="B282" s="655"/>
      <c r="C282" s="655"/>
      <c r="D282" s="655" t="s">
        <v>1003</v>
      </c>
      <c r="E282" s="655" t="s">
        <v>687</v>
      </c>
      <c r="F282" s="655"/>
      <c r="G282" s="655"/>
      <c r="H282" s="655"/>
      <c r="I282" s="655"/>
      <c r="J282" s="655">
        <v>9.3000000000000007</v>
      </c>
      <c r="K282" s="655">
        <v>2</v>
      </c>
    </row>
    <row r="283" spans="1:11" x14ac:dyDescent="0.25">
      <c r="A283" s="655" t="s">
        <v>1004</v>
      </c>
      <c r="B283" s="655" t="s">
        <v>1005</v>
      </c>
      <c r="C283" s="655" t="s">
        <v>656</v>
      </c>
      <c r="D283" s="655"/>
      <c r="E283" s="655"/>
      <c r="F283" s="655"/>
      <c r="G283" s="655"/>
      <c r="H283" s="655">
        <v>1.69</v>
      </c>
      <c r="I283" s="655">
        <v>0.31</v>
      </c>
      <c r="J283" s="655"/>
      <c r="K283" s="655"/>
    </row>
    <row r="284" spans="1:11" x14ac:dyDescent="0.25">
      <c r="A284" s="655"/>
      <c r="B284" s="655"/>
      <c r="C284" s="655"/>
      <c r="D284" s="655" t="s">
        <v>602</v>
      </c>
      <c r="E284" s="655" t="s">
        <v>986</v>
      </c>
      <c r="F284" s="655"/>
      <c r="G284" s="655"/>
      <c r="H284" s="655"/>
      <c r="I284" s="655"/>
      <c r="J284" s="655">
        <v>12.9</v>
      </c>
      <c r="K284" s="655">
        <v>1.03</v>
      </c>
    </row>
    <row r="285" spans="1:11" x14ac:dyDescent="0.25">
      <c r="A285" s="655" t="s">
        <v>1006</v>
      </c>
      <c r="B285" s="655" t="s">
        <v>1007</v>
      </c>
      <c r="C285" s="655"/>
      <c r="D285" s="655"/>
      <c r="E285" s="655"/>
      <c r="F285" s="655"/>
      <c r="G285" s="655"/>
      <c r="H285" s="655">
        <v>0.89</v>
      </c>
      <c r="I285" s="655"/>
      <c r="J285" s="655"/>
      <c r="K285" s="655"/>
    </row>
    <row r="286" spans="1:11" x14ac:dyDescent="0.25">
      <c r="A286" s="655"/>
      <c r="B286" s="655"/>
      <c r="C286" s="655"/>
      <c r="D286" s="655" t="s">
        <v>1008</v>
      </c>
      <c r="E286" s="655" t="s">
        <v>611</v>
      </c>
      <c r="F286" s="655"/>
      <c r="G286" s="655"/>
      <c r="H286" s="655"/>
      <c r="I286" s="655"/>
      <c r="J286" s="655">
        <v>13.3</v>
      </c>
      <c r="K286" s="655">
        <v>0</v>
      </c>
    </row>
    <row r="287" spans="1:11" x14ac:dyDescent="0.25">
      <c r="A287" s="655" t="s">
        <v>1009</v>
      </c>
      <c r="B287" s="655" t="s">
        <v>1010</v>
      </c>
      <c r="C287" s="655"/>
      <c r="D287" s="655"/>
      <c r="E287" s="655"/>
      <c r="F287" s="655"/>
      <c r="G287" s="655"/>
      <c r="H287" s="655">
        <v>1.77</v>
      </c>
      <c r="I287" s="655"/>
      <c r="J287" s="655"/>
      <c r="K287" s="655"/>
    </row>
    <row r="288" spans="1:11" x14ac:dyDescent="0.25">
      <c r="A288" s="655"/>
      <c r="B288" s="655"/>
      <c r="C288" s="655"/>
      <c r="D288" s="655" t="s">
        <v>1011</v>
      </c>
      <c r="E288" s="655" t="s">
        <v>611</v>
      </c>
      <c r="F288" s="655"/>
      <c r="G288" s="655"/>
      <c r="H288" s="655"/>
      <c r="I288" s="655"/>
      <c r="J288" s="655">
        <v>12</v>
      </c>
      <c r="K288" s="655">
        <v>0</v>
      </c>
    </row>
    <row r="289" spans="1:11" x14ac:dyDescent="0.25">
      <c r="A289" s="655" t="s">
        <v>1012</v>
      </c>
      <c r="B289" s="655" t="s">
        <v>613</v>
      </c>
      <c r="C289" s="655" t="s">
        <v>611</v>
      </c>
      <c r="D289" s="655"/>
      <c r="E289" s="655"/>
      <c r="F289" s="655"/>
      <c r="G289" s="655"/>
      <c r="H289" s="655">
        <v>0.63</v>
      </c>
      <c r="I289" s="655">
        <v>0</v>
      </c>
      <c r="J289" s="655"/>
      <c r="K289" s="655"/>
    </row>
    <row r="290" spans="1:11" x14ac:dyDescent="0.25">
      <c r="A290" s="655"/>
      <c r="B290" s="655"/>
      <c r="C290" s="655"/>
      <c r="D290" s="655" t="s">
        <v>1013</v>
      </c>
      <c r="E290" s="655" t="s">
        <v>987</v>
      </c>
      <c r="F290" s="655"/>
      <c r="G290" s="655"/>
      <c r="H290" s="655"/>
      <c r="I290" s="655"/>
      <c r="J290" s="655">
        <v>3.5</v>
      </c>
      <c r="K290" s="655">
        <v>0.5</v>
      </c>
    </row>
    <row r="291" spans="1:11" x14ac:dyDescent="0.25">
      <c r="A291" s="655" t="s">
        <v>1014</v>
      </c>
      <c r="B291" s="655" t="s">
        <v>607</v>
      </c>
      <c r="C291" s="655" t="s">
        <v>815</v>
      </c>
      <c r="D291" s="655"/>
      <c r="E291" s="655"/>
      <c r="F291" s="655"/>
      <c r="G291" s="655"/>
      <c r="H291" s="655">
        <v>7.0000000000000007E-2</v>
      </c>
      <c r="I291" s="655">
        <v>0.15</v>
      </c>
      <c r="J291" s="655"/>
      <c r="K291" s="655"/>
    </row>
    <row r="292" spans="1:11" x14ac:dyDescent="0.25">
      <c r="A292" s="655"/>
      <c r="B292" s="655"/>
      <c r="C292" s="655"/>
      <c r="D292" s="655" t="s">
        <v>735</v>
      </c>
      <c r="E292" s="655" t="s">
        <v>883</v>
      </c>
      <c r="F292" s="655"/>
      <c r="G292" s="655"/>
      <c r="H292" s="655"/>
      <c r="I292" s="655"/>
      <c r="J292" s="655">
        <v>3.9</v>
      </c>
      <c r="K292" s="655">
        <v>4.2</v>
      </c>
    </row>
    <row r="293" spans="1:11" x14ac:dyDescent="0.25">
      <c r="A293" s="655" t="s">
        <v>1015</v>
      </c>
      <c r="B293" s="655" t="s">
        <v>1016</v>
      </c>
      <c r="C293" s="655" t="s">
        <v>867</v>
      </c>
      <c r="D293" s="655"/>
      <c r="E293" s="655"/>
      <c r="F293" s="655"/>
      <c r="G293" s="655"/>
      <c r="H293" s="655">
        <v>0.71</v>
      </c>
      <c r="I293" s="655">
        <v>0.69</v>
      </c>
      <c r="J293" s="655"/>
      <c r="K293" s="655"/>
    </row>
    <row r="294" spans="1:11" x14ac:dyDescent="0.25">
      <c r="A294" s="655"/>
      <c r="B294" s="655"/>
      <c r="C294" s="655"/>
      <c r="D294" s="655" t="s">
        <v>759</v>
      </c>
      <c r="E294" s="655" t="s">
        <v>1017</v>
      </c>
      <c r="F294" s="655"/>
      <c r="G294" s="655"/>
      <c r="H294" s="655"/>
      <c r="I294" s="655"/>
      <c r="J294" s="655">
        <v>6.8</v>
      </c>
      <c r="K294" s="655">
        <v>3.85</v>
      </c>
    </row>
    <row r="295" spans="1:11" x14ac:dyDescent="0.25">
      <c r="A295" s="655" t="s">
        <v>1018</v>
      </c>
      <c r="B295" s="655" t="s">
        <v>706</v>
      </c>
      <c r="C295" s="655" t="s">
        <v>752</v>
      </c>
      <c r="D295" s="655"/>
      <c r="E295" s="655"/>
      <c r="F295" s="655"/>
      <c r="G295" s="655"/>
      <c r="H295" s="655">
        <v>0.65</v>
      </c>
      <c r="I295" s="655">
        <v>0.08</v>
      </c>
      <c r="J295" s="655"/>
      <c r="K295" s="655"/>
    </row>
    <row r="296" spans="1:11" x14ac:dyDescent="0.25">
      <c r="A296" s="655"/>
      <c r="B296" s="655"/>
      <c r="C296" s="655"/>
      <c r="D296" s="655" t="s">
        <v>231</v>
      </c>
      <c r="E296" s="655" t="s">
        <v>707</v>
      </c>
      <c r="F296" s="655"/>
      <c r="G296" s="655"/>
      <c r="H296" s="655"/>
      <c r="I296" s="655"/>
      <c r="J296" s="655">
        <v>6.25</v>
      </c>
      <c r="K296" s="655">
        <v>3.2</v>
      </c>
    </row>
    <row r="297" spans="1:11" x14ac:dyDescent="0.25">
      <c r="A297" s="655" t="s">
        <v>1019</v>
      </c>
      <c r="B297" s="655" t="s">
        <v>603</v>
      </c>
      <c r="C297" s="655" t="s">
        <v>652</v>
      </c>
      <c r="D297" s="655"/>
      <c r="E297" s="655"/>
      <c r="F297" s="655"/>
      <c r="G297" s="655"/>
      <c r="H297" s="655">
        <v>0.6</v>
      </c>
      <c r="I297" s="655">
        <v>0.56000000000000005</v>
      </c>
      <c r="J297" s="655"/>
      <c r="K297" s="655"/>
    </row>
    <row r="298" spans="1:11" x14ac:dyDescent="0.25">
      <c r="A298" s="655"/>
      <c r="B298" s="655"/>
      <c r="C298" s="655"/>
      <c r="D298" s="655" t="s">
        <v>1020</v>
      </c>
      <c r="E298" s="655" t="s">
        <v>1021</v>
      </c>
      <c r="F298" s="655"/>
      <c r="G298" s="655"/>
      <c r="H298" s="655"/>
      <c r="I298" s="655"/>
      <c r="J298" s="655">
        <v>6</v>
      </c>
      <c r="K298" s="655">
        <v>5.55</v>
      </c>
    </row>
    <row r="299" spans="1:11" x14ac:dyDescent="0.25">
      <c r="A299" s="655" t="s">
        <v>1022</v>
      </c>
      <c r="B299" s="655" t="s">
        <v>603</v>
      </c>
      <c r="C299" s="655" t="s">
        <v>680</v>
      </c>
      <c r="D299" s="655"/>
      <c r="E299" s="655"/>
      <c r="F299" s="655"/>
      <c r="G299" s="655"/>
      <c r="H299" s="655">
        <v>0.6</v>
      </c>
      <c r="I299" s="655">
        <v>0.55000000000000004</v>
      </c>
      <c r="J299" s="655"/>
      <c r="K299" s="655"/>
    </row>
    <row r="300" spans="1:11" x14ac:dyDescent="0.25">
      <c r="A300" s="655"/>
      <c r="B300" s="655"/>
      <c r="C300" s="655"/>
      <c r="D300" s="655" t="s">
        <v>753</v>
      </c>
      <c r="E300" s="655" t="s">
        <v>677</v>
      </c>
      <c r="F300" s="655"/>
      <c r="G300" s="655"/>
      <c r="H300" s="655"/>
      <c r="I300" s="655"/>
      <c r="J300" s="655">
        <v>5.95</v>
      </c>
      <c r="K300" s="655">
        <v>1.83</v>
      </c>
    </row>
    <row r="301" spans="1:11" x14ac:dyDescent="0.25">
      <c r="A301" s="655" t="s">
        <v>1023</v>
      </c>
      <c r="B301" s="655" t="s">
        <v>952</v>
      </c>
      <c r="C301" s="655"/>
      <c r="D301" s="655"/>
      <c r="E301" s="655"/>
      <c r="F301" s="655"/>
      <c r="G301" s="655"/>
      <c r="H301" s="655">
        <v>0.59</v>
      </c>
      <c r="I301" s="655"/>
      <c r="J301" s="655"/>
      <c r="K301" s="655"/>
    </row>
    <row r="302" spans="1:11" x14ac:dyDescent="0.25">
      <c r="A302" s="655"/>
      <c r="B302" s="655"/>
      <c r="C302" s="655"/>
      <c r="D302" s="655" t="s">
        <v>1024</v>
      </c>
      <c r="E302" s="655" t="s">
        <v>749</v>
      </c>
      <c r="F302" s="655"/>
      <c r="G302" s="655"/>
      <c r="H302" s="655"/>
      <c r="I302" s="655"/>
      <c r="J302" s="655">
        <v>6.3</v>
      </c>
      <c r="K302" s="655">
        <v>0.27</v>
      </c>
    </row>
    <row r="303" spans="1:11" x14ac:dyDescent="0.25">
      <c r="A303" s="655" t="s">
        <v>1025</v>
      </c>
      <c r="B303" s="655" t="s">
        <v>1026</v>
      </c>
      <c r="C303" s="655" t="s">
        <v>752</v>
      </c>
      <c r="D303" s="655"/>
      <c r="E303" s="655"/>
      <c r="F303" s="655"/>
      <c r="G303" s="655"/>
      <c r="H303" s="655">
        <v>0.67</v>
      </c>
      <c r="I303" s="655">
        <v>0.08</v>
      </c>
      <c r="J303" s="655"/>
      <c r="K303" s="655"/>
    </row>
    <row r="304" spans="1:11" x14ac:dyDescent="0.25">
      <c r="A304" s="655"/>
      <c r="B304" s="655"/>
      <c r="C304" s="655"/>
      <c r="D304" s="655" t="s">
        <v>1027</v>
      </c>
      <c r="E304" s="655" t="s">
        <v>749</v>
      </c>
      <c r="F304" s="655"/>
      <c r="G304" s="655"/>
      <c r="H304" s="655"/>
      <c r="I304" s="655"/>
      <c r="J304" s="655">
        <v>10.85</v>
      </c>
      <c r="K304" s="655">
        <v>0.27</v>
      </c>
    </row>
    <row r="305" spans="1:11" x14ac:dyDescent="0.25">
      <c r="A305" s="655" t="s">
        <v>1028</v>
      </c>
      <c r="B305" s="655" t="s">
        <v>1029</v>
      </c>
      <c r="C305" s="655"/>
      <c r="D305" s="655"/>
      <c r="E305" s="655"/>
      <c r="F305" s="655"/>
      <c r="G305" s="655"/>
      <c r="H305" s="655">
        <v>1.5</v>
      </c>
      <c r="I305" s="655"/>
      <c r="J305" s="655"/>
      <c r="K305" s="655"/>
    </row>
    <row r="306" spans="1:11" x14ac:dyDescent="0.25">
      <c r="A306" s="655"/>
      <c r="B306" s="655"/>
      <c r="C306" s="655"/>
      <c r="D306" s="655" t="s">
        <v>602</v>
      </c>
      <c r="E306" s="655" t="s">
        <v>611</v>
      </c>
      <c r="F306" s="655"/>
      <c r="G306" s="655"/>
      <c r="H306" s="655"/>
      <c r="I306" s="655"/>
      <c r="J306" s="655">
        <v>12.9</v>
      </c>
      <c r="K306" s="655">
        <v>0</v>
      </c>
    </row>
    <row r="307" spans="1:11" x14ac:dyDescent="0.25">
      <c r="A307" s="655" t="s">
        <v>1030</v>
      </c>
      <c r="B307" s="655" t="s">
        <v>1031</v>
      </c>
      <c r="C307" s="655"/>
      <c r="D307" s="655"/>
      <c r="E307" s="655"/>
      <c r="F307" s="655"/>
      <c r="G307" s="655"/>
      <c r="H307" s="655">
        <v>1.08</v>
      </c>
      <c r="I307" s="655"/>
      <c r="J307" s="655"/>
      <c r="K307" s="655"/>
    </row>
    <row r="308" spans="1:11" x14ac:dyDescent="0.25">
      <c r="A308" s="655"/>
      <c r="B308" s="655"/>
      <c r="C308" s="655"/>
      <c r="D308" s="655" t="s">
        <v>764</v>
      </c>
      <c r="E308" s="655" t="s">
        <v>607</v>
      </c>
      <c r="F308" s="655"/>
      <c r="G308" s="655"/>
      <c r="H308" s="655"/>
      <c r="I308" s="655"/>
      <c r="J308" s="655">
        <v>8.1</v>
      </c>
      <c r="K308" s="655">
        <v>7.0000000000000007E-2</v>
      </c>
    </row>
    <row r="309" spans="1:11" x14ac:dyDescent="0.25">
      <c r="A309" s="655" t="s">
        <v>1032</v>
      </c>
      <c r="B309" s="655" t="s">
        <v>681</v>
      </c>
      <c r="C309" s="655" t="s">
        <v>605</v>
      </c>
      <c r="D309" s="655"/>
      <c r="E309" s="655"/>
      <c r="F309" s="655"/>
      <c r="G309" s="655"/>
      <c r="H309" s="655">
        <v>0.54</v>
      </c>
      <c r="I309" s="655">
        <v>0.02</v>
      </c>
      <c r="J309" s="655"/>
      <c r="K309" s="655"/>
    </row>
    <row r="310" spans="1:11" x14ac:dyDescent="0.25">
      <c r="A310" s="655"/>
      <c r="B310" s="655"/>
      <c r="C310" s="655"/>
      <c r="D310" s="655" t="s">
        <v>1033</v>
      </c>
      <c r="E310" s="655" t="s">
        <v>619</v>
      </c>
      <c r="F310" s="655"/>
      <c r="G310" s="655"/>
      <c r="H310" s="655"/>
      <c r="I310" s="655"/>
      <c r="J310" s="655">
        <v>10.25</v>
      </c>
      <c r="K310" s="655">
        <v>1.35</v>
      </c>
    </row>
    <row r="311" spans="1:11" x14ac:dyDescent="0.25">
      <c r="A311" s="655" t="s">
        <v>1034</v>
      </c>
      <c r="B311" s="655" t="s">
        <v>823</v>
      </c>
      <c r="C311" s="655" t="s">
        <v>624</v>
      </c>
      <c r="D311" s="655"/>
      <c r="E311" s="655"/>
      <c r="F311" s="655"/>
      <c r="G311" s="655"/>
      <c r="H311" s="655">
        <v>1.51</v>
      </c>
      <c r="I311" s="655">
        <v>0.25</v>
      </c>
      <c r="J311" s="655"/>
      <c r="K311" s="655"/>
    </row>
    <row r="312" spans="1:11" x14ac:dyDescent="0.25">
      <c r="A312" s="655"/>
      <c r="B312" s="655"/>
      <c r="C312" s="655"/>
      <c r="D312" s="655" t="s">
        <v>602</v>
      </c>
      <c r="E312" s="655" t="s">
        <v>963</v>
      </c>
      <c r="F312" s="655"/>
      <c r="G312" s="655"/>
      <c r="H312" s="655"/>
      <c r="I312" s="655"/>
      <c r="J312" s="655">
        <v>12.9</v>
      </c>
      <c r="K312" s="655">
        <v>0.83</v>
      </c>
    </row>
    <row r="313" spans="1:11" x14ac:dyDescent="0.25">
      <c r="A313" s="655" t="s">
        <v>1035</v>
      </c>
      <c r="B313" s="655" t="s">
        <v>1036</v>
      </c>
      <c r="C313" s="655" t="s">
        <v>611</v>
      </c>
      <c r="D313" s="655"/>
      <c r="E313" s="655"/>
      <c r="F313" s="655"/>
      <c r="G313" s="655"/>
      <c r="H313" s="655">
        <v>1.07</v>
      </c>
      <c r="I313" s="655">
        <v>0</v>
      </c>
      <c r="J313" s="655"/>
      <c r="K313" s="655"/>
    </row>
    <row r="314" spans="1:11" x14ac:dyDescent="0.25">
      <c r="A314" s="655"/>
      <c r="B314" s="655"/>
      <c r="C314" s="655"/>
      <c r="D314" s="655" t="s">
        <v>610</v>
      </c>
      <c r="E314" s="655" t="s">
        <v>611</v>
      </c>
      <c r="F314" s="655"/>
      <c r="G314" s="655"/>
      <c r="H314" s="655"/>
      <c r="I314" s="655"/>
      <c r="J314" s="655">
        <v>8.4499999999999993</v>
      </c>
      <c r="K314" s="655">
        <v>0</v>
      </c>
    </row>
    <row r="315" spans="1:11" x14ac:dyDescent="0.25">
      <c r="A315" s="655" t="s">
        <v>1037</v>
      </c>
      <c r="B315" s="655" t="s">
        <v>725</v>
      </c>
      <c r="C315" s="655" t="s">
        <v>611</v>
      </c>
      <c r="D315" s="655"/>
      <c r="E315" s="655"/>
      <c r="F315" s="655"/>
      <c r="G315" s="655"/>
      <c r="H315" s="655">
        <v>0.62</v>
      </c>
      <c r="I315" s="655">
        <v>0</v>
      </c>
      <c r="J315" s="655"/>
      <c r="K315" s="655"/>
    </row>
    <row r="316" spans="1:11" x14ac:dyDescent="0.25">
      <c r="A316" s="655"/>
      <c r="B316" s="655"/>
      <c r="C316" s="655"/>
      <c r="D316" s="655" t="s">
        <v>678</v>
      </c>
      <c r="E316" s="655" t="s">
        <v>1038</v>
      </c>
      <c r="F316" s="655"/>
      <c r="G316" s="655"/>
      <c r="H316" s="655"/>
      <c r="I316" s="655"/>
      <c r="J316" s="655">
        <v>5.0999999999999996</v>
      </c>
      <c r="K316" s="655">
        <v>2.4700000000000002</v>
      </c>
    </row>
    <row r="317" spans="1:11" x14ac:dyDescent="0.25">
      <c r="A317" s="655" t="s">
        <v>1039</v>
      </c>
      <c r="B317" s="655" t="s">
        <v>694</v>
      </c>
      <c r="C317" s="655" t="s">
        <v>953</v>
      </c>
      <c r="D317" s="655"/>
      <c r="E317" s="655"/>
      <c r="F317" s="655"/>
      <c r="G317" s="655"/>
      <c r="H317" s="655">
        <v>0.4</v>
      </c>
      <c r="I317" s="655">
        <v>0.74</v>
      </c>
      <c r="J317" s="655"/>
      <c r="K317" s="655"/>
    </row>
    <row r="318" spans="1:11" x14ac:dyDescent="0.25">
      <c r="A318" s="655"/>
      <c r="B318" s="655"/>
      <c r="C318" s="655"/>
      <c r="D318" s="655" t="s">
        <v>774</v>
      </c>
      <c r="E318" s="655" t="s">
        <v>642</v>
      </c>
      <c r="F318" s="655"/>
      <c r="G318" s="655"/>
      <c r="H318" s="655"/>
      <c r="I318" s="655"/>
      <c r="J318" s="655">
        <v>3.55</v>
      </c>
      <c r="K318" s="655">
        <v>8.6999999999999993</v>
      </c>
    </row>
    <row r="319" spans="1:11" x14ac:dyDescent="0.25">
      <c r="A319" s="655" t="s">
        <v>1040</v>
      </c>
      <c r="B319" s="655" t="s">
        <v>656</v>
      </c>
      <c r="C319" s="655" t="s">
        <v>795</v>
      </c>
      <c r="D319" s="655"/>
      <c r="E319" s="655"/>
      <c r="F319" s="655"/>
      <c r="G319" s="655"/>
      <c r="H319" s="655">
        <v>0.31</v>
      </c>
      <c r="I319" s="655">
        <v>1</v>
      </c>
      <c r="J319" s="655"/>
      <c r="K319" s="655"/>
    </row>
    <row r="320" spans="1:11" x14ac:dyDescent="0.25">
      <c r="A320" s="655"/>
      <c r="B320" s="655"/>
      <c r="C320" s="655"/>
      <c r="D320" s="655" t="s">
        <v>986</v>
      </c>
      <c r="E320" s="655" t="s">
        <v>1041</v>
      </c>
      <c r="F320" s="655"/>
      <c r="G320" s="655"/>
      <c r="H320" s="655"/>
      <c r="I320" s="655"/>
      <c r="J320" s="655">
        <v>1.03</v>
      </c>
      <c r="K320" s="655">
        <v>12.2</v>
      </c>
    </row>
    <row r="321" spans="1:11" x14ac:dyDescent="0.25">
      <c r="A321" s="655" t="s">
        <v>1042</v>
      </c>
      <c r="B321" s="655"/>
      <c r="C321" s="655" t="s">
        <v>1043</v>
      </c>
      <c r="D321" s="655"/>
      <c r="E321" s="655"/>
      <c r="F321" s="655"/>
      <c r="G321" s="655"/>
      <c r="H321" s="655"/>
      <c r="I321" s="655">
        <v>1.44</v>
      </c>
      <c r="J321" s="655"/>
      <c r="K321" s="655"/>
    </row>
    <row r="322" spans="1:11" x14ac:dyDescent="0.25">
      <c r="A322" s="655"/>
      <c r="B322" s="655"/>
      <c r="C322" s="655"/>
      <c r="D322" s="655" t="s">
        <v>611</v>
      </c>
      <c r="E322" s="655" t="s">
        <v>1044</v>
      </c>
      <c r="F322" s="655"/>
      <c r="G322" s="655"/>
      <c r="H322" s="655"/>
      <c r="I322" s="655"/>
      <c r="J322" s="655">
        <v>0</v>
      </c>
      <c r="K322" s="655">
        <v>12.1</v>
      </c>
    </row>
    <row r="323" spans="1:11" x14ac:dyDescent="0.25">
      <c r="A323" s="655" t="s">
        <v>1045</v>
      </c>
      <c r="B323" s="655" t="s">
        <v>611</v>
      </c>
      <c r="C323" s="655" t="s">
        <v>766</v>
      </c>
      <c r="D323" s="655"/>
      <c r="E323" s="655"/>
      <c r="F323" s="655"/>
      <c r="G323" s="655"/>
      <c r="H323" s="655">
        <v>0</v>
      </c>
      <c r="I323" s="655">
        <v>0.98</v>
      </c>
      <c r="J323" s="655"/>
      <c r="K323" s="655"/>
    </row>
    <row r="324" spans="1:11" x14ac:dyDescent="0.25">
      <c r="A324" s="655"/>
      <c r="B324" s="655"/>
      <c r="C324" s="655"/>
      <c r="D324" s="655" t="s">
        <v>808</v>
      </c>
      <c r="E324" s="655" t="s">
        <v>1046</v>
      </c>
      <c r="F324" s="655"/>
      <c r="G324" s="655"/>
      <c r="H324" s="655"/>
      <c r="I324" s="655"/>
      <c r="J324" s="655">
        <v>1.47</v>
      </c>
      <c r="K324" s="655">
        <v>12.15</v>
      </c>
    </row>
    <row r="325" spans="1:11" x14ac:dyDescent="0.25">
      <c r="A325" s="655" t="s">
        <v>1047</v>
      </c>
      <c r="B325" s="655" t="s">
        <v>696</v>
      </c>
      <c r="C325" s="655" t="s">
        <v>742</v>
      </c>
      <c r="D325" s="655"/>
      <c r="E325" s="655"/>
      <c r="F325" s="655"/>
      <c r="G325" s="655"/>
      <c r="H325" s="655">
        <v>0.44</v>
      </c>
      <c r="I325" s="655">
        <v>1.45</v>
      </c>
      <c r="J325" s="655"/>
      <c r="K325" s="655"/>
    </row>
    <row r="326" spans="1:11" x14ac:dyDescent="0.25">
      <c r="A326" s="655"/>
      <c r="B326" s="655"/>
      <c r="C326" s="655"/>
      <c r="D326" s="655" t="s">
        <v>728</v>
      </c>
      <c r="E326" s="655" t="s">
        <v>1048</v>
      </c>
      <c r="F326" s="655"/>
      <c r="G326" s="655"/>
      <c r="H326" s="655"/>
      <c r="I326" s="655"/>
      <c r="J326" s="655">
        <v>2.85</v>
      </c>
      <c r="K326" s="655">
        <v>14.95</v>
      </c>
    </row>
    <row r="327" spans="1:11" x14ac:dyDescent="0.25">
      <c r="A327" s="655" t="s">
        <v>1049</v>
      </c>
      <c r="B327" s="655" t="s">
        <v>615</v>
      </c>
      <c r="C327" s="655" t="s">
        <v>1050</v>
      </c>
      <c r="D327" s="655"/>
      <c r="E327" s="655"/>
      <c r="F327" s="655"/>
      <c r="G327" s="655"/>
      <c r="H327" s="655">
        <v>0.13</v>
      </c>
      <c r="I327" s="655">
        <v>1.54</v>
      </c>
      <c r="J327" s="655"/>
      <c r="K327" s="655"/>
    </row>
    <row r="328" spans="1:11" x14ac:dyDescent="0.25">
      <c r="A328" s="655"/>
      <c r="B328" s="655"/>
      <c r="C328" s="655"/>
      <c r="D328" s="655" t="s">
        <v>735</v>
      </c>
      <c r="E328" s="655" t="s">
        <v>1051</v>
      </c>
      <c r="F328" s="655"/>
      <c r="G328" s="655"/>
      <c r="H328" s="655"/>
      <c r="I328" s="655"/>
      <c r="J328" s="655">
        <v>3.9</v>
      </c>
      <c r="K328" s="655">
        <v>11.25</v>
      </c>
    </row>
    <row r="329" spans="1:11" x14ac:dyDescent="0.25">
      <c r="A329" s="655" t="s">
        <v>1052</v>
      </c>
      <c r="B329" s="655" t="s">
        <v>706</v>
      </c>
      <c r="C329" s="655" t="s">
        <v>1016</v>
      </c>
      <c r="D329" s="655"/>
      <c r="E329" s="655"/>
      <c r="F329" s="655"/>
      <c r="G329" s="655"/>
      <c r="H329" s="655">
        <v>0.65</v>
      </c>
      <c r="I329" s="655">
        <v>0.71</v>
      </c>
      <c r="J329" s="655"/>
      <c r="K329" s="655"/>
    </row>
    <row r="330" spans="1:11" x14ac:dyDescent="0.25">
      <c r="A330" s="655"/>
      <c r="B330" s="655"/>
      <c r="C330" s="655"/>
      <c r="D330" s="655" t="s">
        <v>678</v>
      </c>
      <c r="E330" s="655" t="s">
        <v>966</v>
      </c>
      <c r="F330" s="655"/>
      <c r="G330" s="655"/>
      <c r="H330" s="655"/>
      <c r="I330" s="655"/>
      <c r="J330" s="655">
        <v>5.0999999999999996</v>
      </c>
      <c r="K330" s="655">
        <v>3.65</v>
      </c>
    </row>
    <row r="331" spans="1:11" x14ac:dyDescent="0.25">
      <c r="A331" s="655" t="s">
        <v>1053</v>
      </c>
      <c r="B331" s="655" t="s">
        <v>686</v>
      </c>
      <c r="C331" s="655" t="s">
        <v>605</v>
      </c>
      <c r="D331" s="655"/>
      <c r="E331" s="655"/>
      <c r="F331" s="655"/>
      <c r="G331" s="655"/>
      <c r="H331" s="655">
        <v>0.37</v>
      </c>
      <c r="I331" s="655">
        <v>0.02</v>
      </c>
      <c r="J331" s="655"/>
      <c r="K331" s="655"/>
    </row>
    <row r="332" spans="1:11" x14ac:dyDescent="0.25">
      <c r="A332" s="655"/>
      <c r="B332" s="655"/>
      <c r="C332" s="655"/>
      <c r="D332" s="655" t="s">
        <v>835</v>
      </c>
      <c r="E332" s="655" t="s">
        <v>858</v>
      </c>
      <c r="F332" s="655"/>
      <c r="G332" s="655"/>
      <c r="H332" s="655"/>
      <c r="I332" s="655"/>
      <c r="J332" s="655">
        <v>3</v>
      </c>
      <c r="K332" s="655">
        <v>3.4</v>
      </c>
    </row>
    <row r="333" spans="1:11" x14ac:dyDescent="0.25">
      <c r="A333" s="655" t="s">
        <v>1054</v>
      </c>
      <c r="B333" s="655" t="s">
        <v>598</v>
      </c>
      <c r="C333" s="655" t="s">
        <v>1055</v>
      </c>
      <c r="D333" s="655"/>
      <c r="E333" s="655"/>
      <c r="F333" s="655"/>
      <c r="G333" s="655"/>
      <c r="H333" s="655">
        <v>0.23</v>
      </c>
      <c r="I333" s="655">
        <v>0.66</v>
      </c>
      <c r="J333" s="655"/>
      <c r="K333" s="655"/>
    </row>
    <row r="334" spans="1:11" x14ac:dyDescent="0.25">
      <c r="A334" s="655"/>
      <c r="B334" s="655"/>
      <c r="C334" s="655"/>
      <c r="D334" s="655" t="s">
        <v>1056</v>
      </c>
      <c r="E334" s="655" t="s">
        <v>764</v>
      </c>
      <c r="F334" s="655"/>
      <c r="G334" s="655"/>
      <c r="H334" s="655"/>
      <c r="I334" s="655"/>
      <c r="J334" s="655">
        <v>2.65</v>
      </c>
      <c r="K334" s="655">
        <v>8.1</v>
      </c>
    </row>
    <row r="335" spans="1:11" x14ac:dyDescent="0.25">
      <c r="A335" s="655" t="s">
        <v>1057</v>
      </c>
      <c r="B335" s="655" t="s">
        <v>826</v>
      </c>
      <c r="C335" s="655" t="s">
        <v>1058</v>
      </c>
      <c r="D335" s="655"/>
      <c r="E335" s="655"/>
      <c r="F335" s="655"/>
      <c r="G335" s="655"/>
      <c r="H335" s="655">
        <v>0.3</v>
      </c>
      <c r="I335" s="655">
        <v>0.96</v>
      </c>
      <c r="J335" s="655"/>
      <c r="K335" s="655"/>
    </row>
    <row r="336" spans="1:11" x14ac:dyDescent="0.25">
      <c r="A336" s="655"/>
      <c r="B336" s="655"/>
      <c r="C336" s="655"/>
      <c r="D336" s="655" t="s">
        <v>1059</v>
      </c>
      <c r="E336" s="655" t="s">
        <v>1060</v>
      </c>
      <c r="F336" s="655"/>
      <c r="G336" s="655"/>
      <c r="H336" s="655"/>
      <c r="I336" s="655"/>
      <c r="J336" s="655">
        <v>1.7</v>
      </c>
      <c r="K336" s="655">
        <v>9.4</v>
      </c>
    </row>
    <row r="337" spans="1:11" x14ac:dyDescent="0.25">
      <c r="A337" s="655" t="s">
        <v>1061</v>
      </c>
      <c r="B337" s="655" t="s">
        <v>618</v>
      </c>
      <c r="C337" s="655" t="s">
        <v>1062</v>
      </c>
      <c r="D337" s="655"/>
      <c r="E337" s="655"/>
      <c r="F337" s="655"/>
      <c r="G337" s="655"/>
      <c r="H337" s="655">
        <v>0.04</v>
      </c>
      <c r="I337" s="655">
        <v>0.92</v>
      </c>
      <c r="J337" s="655"/>
      <c r="K337" s="655"/>
    </row>
    <row r="338" spans="1:11" x14ac:dyDescent="0.25">
      <c r="A338" s="655"/>
      <c r="B338" s="655"/>
      <c r="C338" s="655"/>
      <c r="D338" s="655" t="s">
        <v>615</v>
      </c>
      <c r="E338" s="655" t="s">
        <v>1063</v>
      </c>
      <c r="F338" s="655"/>
      <c r="G338" s="655"/>
      <c r="H338" s="655"/>
      <c r="I338" s="655"/>
      <c r="J338" s="655">
        <v>0.13</v>
      </c>
      <c r="K338" s="655">
        <v>16.399999999999999</v>
      </c>
    </row>
    <row r="339" spans="1:11" x14ac:dyDescent="0.25">
      <c r="A339" s="655" t="s">
        <v>1064</v>
      </c>
      <c r="B339" s="655"/>
      <c r="C339" s="655" t="s">
        <v>1065</v>
      </c>
      <c r="D339" s="655"/>
      <c r="E339" s="655"/>
      <c r="F339" s="655"/>
      <c r="G339" s="655"/>
      <c r="H339" s="655"/>
      <c r="I339" s="655">
        <v>2.36</v>
      </c>
      <c r="J339" s="655"/>
      <c r="K339" s="655"/>
    </row>
    <row r="340" spans="1:11" x14ac:dyDescent="0.25">
      <c r="A340" s="655"/>
      <c r="B340" s="655"/>
      <c r="C340" s="655"/>
      <c r="D340" s="655" t="s">
        <v>611</v>
      </c>
      <c r="E340" s="655" t="s">
        <v>1066</v>
      </c>
      <c r="F340" s="655"/>
      <c r="G340" s="655"/>
      <c r="H340" s="655"/>
      <c r="I340" s="655"/>
      <c r="J340" s="655">
        <v>0</v>
      </c>
      <c r="K340" s="655">
        <v>21.55</v>
      </c>
    </row>
    <row r="341" spans="1:11" x14ac:dyDescent="0.25">
      <c r="A341" s="655" t="s">
        <v>1067</v>
      </c>
      <c r="B341" s="655"/>
      <c r="C341" s="655" t="s">
        <v>1068</v>
      </c>
      <c r="D341" s="655"/>
      <c r="E341" s="655"/>
      <c r="F341" s="655"/>
      <c r="G341" s="655"/>
      <c r="H341" s="655"/>
      <c r="I341" s="655">
        <v>1.95</v>
      </c>
      <c r="J341" s="655"/>
      <c r="K341" s="655"/>
    </row>
    <row r="342" spans="1:11" x14ac:dyDescent="0.25">
      <c r="A342" s="655"/>
      <c r="B342" s="655"/>
      <c r="C342" s="655"/>
      <c r="D342" s="655" t="s">
        <v>930</v>
      </c>
      <c r="E342" s="655" t="s">
        <v>606</v>
      </c>
      <c r="F342" s="655"/>
      <c r="G342" s="655"/>
      <c r="H342" s="655"/>
      <c r="I342" s="655"/>
      <c r="J342" s="655">
        <v>0.9</v>
      </c>
      <c r="K342" s="655">
        <v>11.2</v>
      </c>
    </row>
    <row r="343" spans="1:11" x14ac:dyDescent="0.25">
      <c r="A343" s="655" t="s">
        <v>1069</v>
      </c>
      <c r="B343" s="655" t="s">
        <v>749</v>
      </c>
      <c r="C343" s="655" t="s">
        <v>990</v>
      </c>
      <c r="D343" s="655"/>
      <c r="E343" s="655"/>
      <c r="F343" s="655"/>
      <c r="G343" s="655"/>
      <c r="H343" s="655">
        <v>0.27</v>
      </c>
      <c r="I343" s="655">
        <v>0.28999999999999998</v>
      </c>
      <c r="J343" s="655"/>
      <c r="K343" s="655"/>
    </row>
    <row r="344" spans="1:11" x14ac:dyDescent="0.25">
      <c r="A344" s="655"/>
      <c r="B344" s="655"/>
      <c r="C344" s="655"/>
      <c r="D344" s="655" t="s">
        <v>966</v>
      </c>
      <c r="E344" s="655" t="s">
        <v>1070</v>
      </c>
      <c r="F344" s="655"/>
      <c r="G344" s="655"/>
      <c r="H344" s="655"/>
      <c r="I344" s="655"/>
      <c r="J344" s="655">
        <v>3.65</v>
      </c>
      <c r="K344" s="655">
        <v>1.9</v>
      </c>
    </row>
    <row r="345" spans="1:11" x14ac:dyDescent="0.25">
      <c r="A345" s="655" t="s">
        <v>1071</v>
      </c>
      <c r="B345" s="655" t="s">
        <v>673</v>
      </c>
      <c r="C345" s="655" t="s">
        <v>842</v>
      </c>
      <c r="D345" s="655"/>
      <c r="E345" s="655"/>
      <c r="F345" s="655"/>
      <c r="G345" s="655"/>
      <c r="H345" s="655">
        <v>0.46</v>
      </c>
      <c r="I345" s="655">
        <v>0.09</v>
      </c>
      <c r="J345" s="655"/>
      <c r="K345" s="655"/>
    </row>
    <row r="346" spans="1:11" x14ac:dyDescent="0.25">
      <c r="A346" s="655"/>
      <c r="B346" s="655"/>
      <c r="C346" s="655"/>
      <c r="D346" s="655" t="s">
        <v>1072</v>
      </c>
      <c r="E346" s="655" t="s">
        <v>1073</v>
      </c>
      <c r="F346" s="655"/>
      <c r="G346" s="655"/>
      <c r="H346" s="655"/>
      <c r="I346" s="655"/>
      <c r="J346" s="655">
        <v>2.4</v>
      </c>
      <c r="K346" s="655">
        <v>3.8</v>
      </c>
    </row>
    <row r="347" spans="1:11" x14ac:dyDescent="0.25">
      <c r="A347" s="655" t="s">
        <v>1074</v>
      </c>
      <c r="B347" s="655" t="s">
        <v>605</v>
      </c>
      <c r="C347" s="655" t="s">
        <v>1026</v>
      </c>
      <c r="D347" s="655"/>
      <c r="E347" s="655"/>
      <c r="F347" s="655"/>
      <c r="G347" s="655"/>
      <c r="H347" s="655">
        <v>0.02</v>
      </c>
      <c r="I347" s="655">
        <v>0.67</v>
      </c>
      <c r="J347" s="655"/>
      <c r="K347" s="655"/>
    </row>
    <row r="348" spans="1:11" x14ac:dyDescent="0.25">
      <c r="A348" s="655"/>
      <c r="B348" s="655"/>
      <c r="C348" s="655"/>
      <c r="D348" s="655" t="s">
        <v>607</v>
      </c>
      <c r="E348" s="655" t="s">
        <v>358</v>
      </c>
      <c r="F348" s="655"/>
      <c r="G348" s="655"/>
      <c r="H348" s="655"/>
      <c r="I348" s="655"/>
      <c r="J348" s="655">
        <v>7.0000000000000007E-2</v>
      </c>
      <c r="K348" s="655">
        <v>8.15</v>
      </c>
    </row>
    <row r="349" spans="1:11" x14ac:dyDescent="0.25">
      <c r="A349" s="655" t="s">
        <v>1075</v>
      </c>
      <c r="B349" s="655" t="s">
        <v>611</v>
      </c>
      <c r="C349" s="655" t="s">
        <v>1058</v>
      </c>
      <c r="D349" s="655"/>
      <c r="E349" s="655"/>
      <c r="F349" s="655"/>
      <c r="G349" s="655"/>
      <c r="H349" s="655">
        <v>0</v>
      </c>
      <c r="I349" s="655">
        <v>0.96</v>
      </c>
      <c r="J349" s="655"/>
      <c r="K349" s="655"/>
    </row>
    <row r="350" spans="1:11" x14ac:dyDescent="0.25">
      <c r="A350" s="655"/>
      <c r="B350" s="655"/>
      <c r="C350" s="655"/>
      <c r="D350" s="655" t="s">
        <v>705</v>
      </c>
      <c r="E350" s="655" t="s">
        <v>927</v>
      </c>
      <c r="F350" s="655"/>
      <c r="G350" s="655"/>
      <c r="H350" s="655"/>
      <c r="I350" s="655"/>
      <c r="J350" s="655">
        <v>0.33</v>
      </c>
      <c r="K350" s="655">
        <v>6.85</v>
      </c>
    </row>
    <row r="351" spans="1:11" x14ac:dyDescent="0.25">
      <c r="A351" s="655" t="s">
        <v>1076</v>
      </c>
      <c r="B351" s="655" t="s">
        <v>601</v>
      </c>
      <c r="C351" s="655" t="s">
        <v>784</v>
      </c>
      <c r="D351" s="655"/>
      <c r="E351" s="655"/>
      <c r="F351" s="655"/>
      <c r="G351" s="655"/>
      <c r="H351" s="655">
        <v>0.1</v>
      </c>
      <c r="I351" s="655">
        <v>0.41</v>
      </c>
      <c r="J351" s="655"/>
      <c r="K351" s="655"/>
    </row>
    <row r="352" spans="1:11" x14ac:dyDescent="0.25">
      <c r="A352" s="655"/>
      <c r="B352" s="655"/>
      <c r="C352" s="655"/>
      <c r="D352" s="655" t="s">
        <v>705</v>
      </c>
      <c r="E352" s="655" t="s">
        <v>1077</v>
      </c>
      <c r="F352" s="655"/>
      <c r="G352" s="655"/>
      <c r="H352" s="655"/>
      <c r="I352" s="655"/>
      <c r="J352" s="655">
        <v>0.33</v>
      </c>
      <c r="K352" s="655">
        <v>8.8000000000000007</v>
      </c>
    </row>
    <row r="353" spans="1:11" x14ac:dyDescent="0.25">
      <c r="A353" s="655" t="s">
        <v>1078</v>
      </c>
      <c r="B353" s="655"/>
      <c r="C353" s="655" t="s">
        <v>619</v>
      </c>
      <c r="D353" s="655"/>
      <c r="E353" s="655"/>
      <c r="F353" s="655"/>
      <c r="G353" s="655"/>
      <c r="H353" s="655"/>
      <c r="I353" s="655">
        <v>1.35</v>
      </c>
      <c r="J353" s="655"/>
      <c r="K353" s="655"/>
    </row>
    <row r="354" spans="1:11" x14ac:dyDescent="0.25">
      <c r="A354" s="655"/>
      <c r="B354" s="655"/>
      <c r="C354" s="655"/>
      <c r="D354" s="655" t="s">
        <v>710</v>
      </c>
      <c r="E354" s="655" t="s">
        <v>1079</v>
      </c>
      <c r="F354" s="655"/>
      <c r="G354" s="655"/>
      <c r="H354" s="655"/>
      <c r="I354" s="655"/>
      <c r="J354" s="655">
        <v>1.3</v>
      </c>
      <c r="K354" s="655">
        <v>18.649999999999999</v>
      </c>
    </row>
    <row r="355" spans="1:11" x14ac:dyDescent="0.25">
      <c r="A355" s="655" t="s">
        <v>1080</v>
      </c>
      <c r="B355" s="655" t="s">
        <v>1081</v>
      </c>
      <c r="C355" s="655" t="s">
        <v>1082</v>
      </c>
      <c r="D355" s="655"/>
      <c r="E355" s="655"/>
      <c r="F355" s="655"/>
      <c r="G355" s="655"/>
      <c r="H355" s="655">
        <v>0.39</v>
      </c>
      <c r="I355" s="655">
        <v>2.38</v>
      </c>
      <c r="J355" s="655"/>
      <c r="K355" s="655"/>
    </row>
    <row r="356" spans="1:11" x14ac:dyDescent="0.25">
      <c r="A356" s="655"/>
      <c r="B356" s="655"/>
      <c r="C356" s="655"/>
      <c r="D356" s="655" t="s">
        <v>887</v>
      </c>
      <c r="E356" s="655" t="s">
        <v>894</v>
      </c>
      <c r="F356" s="655"/>
      <c r="G356" s="655"/>
      <c r="H356" s="655"/>
      <c r="I356" s="655"/>
      <c r="J356" s="655">
        <v>4.95</v>
      </c>
      <c r="K356" s="655">
        <v>14.9</v>
      </c>
    </row>
    <row r="357" spans="1:11" x14ac:dyDescent="0.25">
      <c r="A357" s="655" t="s">
        <v>1083</v>
      </c>
      <c r="B357" s="655" t="s">
        <v>603</v>
      </c>
      <c r="C357" s="655" t="s">
        <v>603</v>
      </c>
      <c r="D357" s="655"/>
      <c r="E357" s="655"/>
      <c r="F357" s="655"/>
      <c r="G357" s="655"/>
      <c r="H357" s="655">
        <v>0.6</v>
      </c>
      <c r="I357" s="655">
        <v>0.6</v>
      </c>
      <c r="J357" s="655"/>
      <c r="K357" s="655"/>
    </row>
    <row r="358" spans="1:11" x14ac:dyDescent="0.25">
      <c r="A358" s="655"/>
      <c r="B358" s="655"/>
      <c r="C358" s="655"/>
      <c r="D358" s="655" t="s">
        <v>687</v>
      </c>
      <c r="E358" s="655" t="s">
        <v>1084</v>
      </c>
      <c r="F358" s="655"/>
      <c r="G358" s="655"/>
      <c r="H358" s="655"/>
      <c r="I358" s="655"/>
      <c r="J358" s="655">
        <v>2</v>
      </c>
      <c r="K358" s="655">
        <v>12.7</v>
      </c>
    </row>
    <row r="359" spans="1:11" x14ac:dyDescent="0.25">
      <c r="A359" s="655" t="s">
        <v>1085</v>
      </c>
      <c r="B359" s="655"/>
      <c r="C359" s="655" t="s">
        <v>1086</v>
      </c>
      <c r="D359" s="655"/>
      <c r="E359" s="655"/>
      <c r="F359" s="655"/>
      <c r="G359" s="655"/>
      <c r="H359" s="655"/>
      <c r="I359" s="655">
        <v>1.94</v>
      </c>
      <c r="J359" s="655"/>
      <c r="K359" s="655"/>
    </row>
    <row r="360" spans="1:11" x14ac:dyDescent="0.25">
      <c r="A360" s="655"/>
      <c r="B360" s="655"/>
      <c r="C360" s="655"/>
      <c r="D360" s="655" t="s">
        <v>611</v>
      </c>
      <c r="E360" s="655" t="s">
        <v>1087</v>
      </c>
      <c r="F360" s="655"/>
      <c r="G360" s="655"/>
      <c r="H360" s="655"/>
      <c r="I360" s="655"/>
      <c r="J360" s="655">
        <v>0</v>
      </c>
      <c r="K360" s="655">
        <v>34.200000000000003</v>
      </c>
    </row>
    <row r="361" spans="1:11" x14ac:dyDescent="0.25">
      <c r="A361" s="655" t="s">
        <v>1088</v>
      </c>
      <c r="B361" s="655" t="s">
        <v>611</v>
      </c>
      <c r="C361" s="655" t="s">
        <v>856</v>
      </c>
      <c r="D361" s="655"/>
      <c r="E361" s="655"/>
      <c r="F361" s="655"/>
      <c r="G361" s="655"/>
      <c r="H361" s="655">
        <v>0</v>
      </c>
      <c r="I361" s="655">
        <v>4.9000000000000004</v>
      </c>
      <c r="J361" s="655"/>
      <c r="K361" s="655"/>
    </row>
    <row r="362" spans="1:11" x14ac:dyDescent="0.25">
      <c r="A362" s="655"/>
      <c r="B362" s="655"/>
      <c r="C362" s="655"/>
      <c r="D362" s="655" t="s">
        <v>611</v>
      </c>
      <c r="E362" s="655" t="s">
        <v>1089</v>
      </c>
      <c r="F362" s="655"/>
      <c r="G362" s="655"/>
      <c r="H362" s="655"/>
      <c r="I362" s="655"/>
      <c r="J362" s="655">
        <v>0</v>
      </c>
      <c r="K362" s="655">
        <v>42.55</v>
      </c>
    </row>
    <row r="363" spans="1:11" x14ac:dyDescent="0.25">
      <c r="A363" s="655" t="s">
        <v>1090</v>
      </c>
      <c r="B363" s="655"/>
      <c r="C363" s="655" t="s">
        <v>1091</v>
      </c>
      <c r="D363" s="655"/>
      <c r="E363" s="655"/>
      <c r="F363" s="655"/>
      <c r="G363" s="655"/>
      <c r="H363" s="655"/>
      <c r="I363" s="655">
        <v>3.61</v>
      </c>
      <c r="J363" s="655"/>
      <c r="K363" s="655"/>
    </row>
    <row r="364" spans="1:11" x14ac:dyDescent="0.25">
      <c r="A364" s="655"/>
      <c r="B364" s="655"/>
      <c r="C364" s="655"/>
      <c r="D364" s="655" t="s">
        <v>657</v>
      </c>
      <c r="E364" s="655" t="s">
        <v>1092</v>
      </c>
      <c r="F364" s="655"/>
      <c r="G364" s="655"/>
      <c r="H364" s="655"/>
      <c r="I364" s="655"/>
      <c r="J364" s="655">
        <v>0.73</v>
      </c>
      <c r="K364" s="655">
        <v>20.05</v>
      </c>
    </row>
    <row r="365" spans="1:11" x14ac:dyDescent="0.25">
      <c r="A365" s="655" t="s">
        <v>1093</v>
      </c>
      <c r="B365" s="655" t="s">
        <v>998</v>
      </c>
      <c r="C365" s="655" t="s">
        <v>694</v>
      </c>
      <c r="D365" s="655"/>
      <c r="E365" s="655"/>
      <c r="F365" s="655"/>
      <c r="G365" s="655"/>
      <c r="H365" s="655">
        <v>0.22</v>
      </c>
      <c r="I365" s="655">
        <v>0.4</v>
      </c>
      <c r="J365" s="655"/>
      <c r="K365" s="655"/>
    </row>
    <row r="366" spans="1:11" x14ac:dyDescent="0.25">
      <c r="A366" s="655"/>
      <c r="B366" s="655"/>
      <c r="C366" s="655"/>
      <c r="D366" s="655" t="s">
        <v>968</v>
      </c>
      <c r="E366" s="655" t="s">
        <v>721</v>
      </c>
      <c r="F366" s="655"/>
      <c r="G366" s="655"/>
      <c r="H366" s="655"/>
      <c r="I366" s="655"/>
      <c r="J366" s="655">
        <v>10.15</v>
      </c>
      <c r="K366" s="655">
        <v>1.33</v>
      </c>
    </row>
    <row r="367" spans="1:11" x14ac:dyDescent="0.25">
      <c r="A367" s="655" t="s">
        <v>1094</v>
      </c>
      <c r="B367" s="655" t="s">
        <v>820</v>
      </c>
      <c r="C367" s="655"/>
      <c r="D367" s="655"/>
      <c r="E367" s="655"/>
      <c r="F367" s="655"/>
      <c r="G367" s="655"/>
      <c r="H367" s="655">
        <v>1.81</v>
      </c>
      <c r="I367" s="655"/>
      <c r="J367" s="655"/>
      <c r="K367" s="655"/>
    </row>
    <row r="368" spans="1:11" x14ac:dyDescent="0.25">
      <c r="A368" s="655"/>
      <c r="B368" s="655"/>
      <c r="C368" s="655"/>
      <c r="D368" s="655" t="s">
        <v>1095</v>
      </c>
      <c r="E368" s="655" t="s">
        <v>611</v>
      </c>
      <c r="F368" s="655"/>
      <c r="G368" s="655"/>
      <c r="H368" s="655"/>
      <c r="I368" s="655"/>
      <c r="J368" s="655">
        <v>16.350000000000001</v>
      </c>
      <c r="K368" s="655">
        <v>0</v>
      </c>
    </row>
    <row r="369" spans="1:11" x14ac:dyDescent="0.25">
      <c r="A369" s="655" t="s">
        <v>1096</v>
      </c>
      <c r="B369" s="655" t="s">
        <v>893</v>
      </c>
      <c r="C369" s="655"/>
      <c r="D369" s="655"/>
      <c r="E369" s="655"/>
      <c r="F369" s="655"/>
      <c r="G369" s="655"/>
      <c r="H369" s="655">
        <v>1.46</v>
      </c>
      <c r="I369" s="655"/>
      <c r="J369" s="655"/>
      <c r="K369" s="655"/>
    </row>
    <row r="370" spans="1:11" x14ac:dyDescent="0.25">
      <c r="A370" s="655"/>
      <c r="B370" s="655"/>
      <c r="C370" s="655"/>
      <c r="D370" s="655" t="s">
        <v>832</v>
      </c>
      <c r="E370" s="655" t="s">
        <v>611</v>
      </c>
      <c r="F370" s="655"/>
      <c r="G370" s="655"/>
      <c r="H370" s="655"/>
      <c r="I370" s="655"/>
      <c r="J370" s="655">
        <v>14.4</v>
      </c>
      <c r="K370" s="655">
        <v>0</v>
      </c>
    </row>
    <row r="371" spans="1:11" x14ac:dyDescent="0.25">
      <c r="A371" s="655" t="s">
        <v>1097</v>
      </c>
      <c r="B371" s="655" t="s">
        <v>958</v>
      </c>
      <c r="C371" s="655" t="s">
        <v>611</v>
      </c>
      <c r="D371" s="655"/>
      <c r="E371" s="655"/>
      <c r="F371" s="655"/>
      <c r="G371" s="655"/>
      <c r="H371" s="655">
        <v>1.42</v>
      </c>
      <c r="I371" s="655">
        <v>0</v>
      </c>
      <c r="J371" s="655"/>
      <c r="K371" s="655"/>
    </row>
    <row r="372" spans="1:11" x14ac:dyDescent="0.25">
      <c r="A372" s="655"/>
      <c r="B372" s="655"/>
      <c r="C372" s="655"/>
      <c r="D372" s="655" t="s">
        <v>801</v>
      </c>
      <c r="E372" s="655" t="s">
        <v>1098</v>
      </c>
      <c r="F372" s="655"/>
      <c r="G372" s="655"/>
      <c r="H372" s="655"/>
      <c r="I372" s="655"/>
      <c r="J372" s="655">
        <v>9.35</v>
      </c>
      <c r="K372" s="655">
        <v>55.13</v>
      </c>
    </row>
    <row r="373" spans="1:11" x14ac:dyDescent="0.25">
      <c r="A373" s="655" t="s">
        <v>1099</v>
      </c>
      <c r="B373" s="655" t="s">
        <v>743</v>
      </c>
      <c r="C373" s="655" t="s">
        <v>1100</v>
      </c>
      <c r="D373" s="655"/>
      <c r="E373" s="655"/>
      <c r="F373" s="655"/>
      <c r="G373" s="655"/>
      <c r="H373" s="655">
        <v>0.45</v>
      </c>
      <c r="I373" s="655">
        <v>16.54</v>
      </c>
      <c r="J373" s="655"/>
      <c r="K373" s="655"/>
    </row>
    <row r="374" spans="1:11" x14ac:dyDescent="0.25">
      <c r="A374" s="655"/>
      <c r="B374" s="655"/>
      <c r="C374" s="655"/>
      <c r="D374" s="655" t="s">
        <v>1101</v>
      </c>
      <c r="E374" s="655" t="s">
        <v>1102</v>
      </c>
      <c r="F374" s="655"/>
      <c r="G374" s="655"/>
      <c r="H374" s="655"/>
      <c r="I374" s="655"/>
      <c r="J374" s="655">
        <v>8.3000000000000007</v>
      </c>
      <c r="K374" s="655">
        <v>85.15</v>
      </c>
    </row>
    <row r="375" spans="1:11" x14ac:dyDescent="0.25">
      <c r="A375" s="655" t="s">
        <v>1103</v>
      </c>
      <c r="B375" s="655" t="s">
        <v>1104</v>
      </c>
      <c r="C375" s="655" t="s">
        <v>700</v>
      </c>
      <c r="D375" s="655"/>
      <c r="E375" s="655"/>
      <c r="F375" s="655"/>
      <c r="G375" s="655"/>
      <c r="H375" s="655">
        <v>1.21</v>
      </c>
      <c r="I375" s="655">
        <v>0.49</v>
      </c>
      <c r="J375" s="655"/>
      <c r="K375" s="655"/>
    </row>
    <row r="376" spans="1:11" x14ac:dyDescent="0.25">
      <c r="A376" s="655"/>
      <c r="B376" s="655"/>
      <c r="C376" s="655"/>
      <c r="D376" s="655" t="s">
        <v>1105</v>
      </c>
      <c r="E376" s="655" t="s">
        <v>1106</v>
      </c>
      <c r="F376" s="655"/>
      <c r="G376" s="655"/>
      <c r="H376" s="655"/>
      <c r="I376" s="655"/>
      <c r="J376" s="655">
        <v>7.05</v>
      </c>
      <c r="K376" s="655">
        <v>13.65</v>
      </c>
    </row>
    <row r="377" spans="1:11" x14ac:dyDescent="0.25">
      <c r="A377" s="655" t="s">
        <v>1107</v>
      </c>
      <c r="B377" s="655" t="s">
        <v>617</v>
      </c>
      <c r="C377" s="655" t="s">
        <v>596</v>
      </c>
      <c r="D377" s="655"/>
      <c r="E377" s="655"/>
      <c r="F377" s="655"/>
      <c r="G377" s="655"/>
      <c r="H377" s="655">
        <v>0.2</v>
      </c>
      <c r="I377" s="655">
        <v>2.2400000000000002</v>
      </c>
      <c r="J377" s="655"/>
      <c r="K377" s="655"/>
    </row>
    <row r="378" spans="1:11" x14ac:dyDescent="0.25">
      <c r="A378" s="655"/>
      <c r="B378" s="655"/>
      <c r="C378" s="655"/>
      <c r="D378" s="655" t="s">
        <v>1072</v>
      </c>
      <c r="E378" s="655" t="s">
        <v>1108</v>
      </c>
      <c r="F378" s="655"/>
      <c r="G378" s="655"/>
      <c r="H378" s="655"/>
      <c r="I378" s="655"/>
      <c r="J378" s="655">
        <v>2.4</v>
      </c>
      <c r="K378" s="655">
        <v>14.8</v>
      </c>
    </row>
    <row r="379" spans="1:11" x14ac:dyDescent="0.25">
      <c r="A379" s="655" t="s">
        <v>1109</v>
      </c>
      <c r="B379" s="655" t="s">
        <v>717</v>
      </c>
      <c r="C379" s="655" t="s">
        <v>778</v>
      </c>
      <c r="D379" s="655"/>
      <c r="E379" s="655"/>
      <c r="F379" s="655"/>
      <c r="G379" s="655"/>
      <c r="H379" s="655">
        <v>0.28000000000000003</v>
      </c>
      <c r="I379" s="655">
        <v>0.72</v>
      </c>
      <c r="J379" s="655"/>
      <c r="K379" s="655"/>
    </row>
    <row r="380" spans="1:11" x14ac:dyDescent="0.25">
      <c r="A380" s="655"/>
      <c r="B380" s="655"/>
      <c r="C380" s="655"/>
      <c r="D380" s="655" t="s">
        <v>753</v>
      </c>
      <c r="E380" s="655" t="s">
        <v>1072</v>
      </c>
      <c r="F380" s="655"/>
      <c r="G380" s="655"/>
      <c r="H380" s="655"/>
      <c r="I380" s="655"/>
      <c r="J380" s="655">
        <v>5.95</v>
      </c>
      <c r="K380" s="655">
        <v>2.4</v>
      </c>
    </row>
    <row r="381" spans="1:11" x14ac:dyDescent="0.25">
      <c r="A381" s="655" t="s">
        <v>1110</v>
      </c>
      <c r="B381" s="655" t="s">
        <v>1111</v>
      </c>
      <c r="C381" s="655" t="s">
        <v>611</v>
      </c>
      <c r="D381" s="655"/>
      <c r="E381" s="655"/>
      <c r="F381" s="655"/>
      <c r="G381" s="655"/>
      <c r="H381" s="655">
        <v>0.91</v>
      </c>
      <c r="I381" s="655">
        <v>0</v>
      </c>
      <c r="J381" s="655"/>
      <c r="K381" s="655"/>
    </row>
    <row r="382" spans="1:11" x14ac:dyDescent="0.25">
      <c r="A382" s="655"/>
      <c r="B382" s="655"/>
      <c r="C382" s="655"/>
      <c r="D382" s="655" t="s">
        <v>1105</v>
      </c>
      <c r="E382" s="655" t="s">
        <v>721</v>
      </c>
      <c r="F382" s="655"/>
      <c r="G382" s="655"/>
      <c r="H382" s="655"/>
      <c r="I382" s="655"/>
      <c r="J382" s="655">
        <v>7.05</v>
      </c>
      <c r="K382" s="655">
        <v>1.33</v>
      </c>
    </row>
    <row r="383" spans="1:11" x14ac:dyDescent="0.25">
      <c r="A383" s="655" t="s">
        <v>1112</v>
      </c>
      <c r="B383" s="655" t="s">
        <v>987</v>
      </c>
      <c r="C383" s="655" t="s">
        <v>694</v>
      </c>
      <c r="D383" s="655"/>
      <c r="E383" s="655"/>
      <c r="F383" s="655"/>
      <c r="G383" s="655"/>
      <c r="H383" s="655">
        <v>0.5</v>
      </c>
      <c r="I383" s="655">
        <v>0.4</v>
      </c>
      <c r="J383" s="655"/>
      <c r="K383" s="655"/>
    </row>
    <row r="384" spans="1:11" x14ac:dyDescent="0.25">
      <c r="A384" s="655"/>
      <c r="B384" s="655"/>
      <c r="C384" s="655"/>
      <c r="D384" s="655" t="s">
        <v>756</v>
      </c>
      <c r="E384" s="655" t="s">
        <v>761</v>
      </c>
      <c r="F384" s="655"/>
      <c r="G384" s="655"/>
      <c r="H384" s="655"/>
      <c r="I384" s="655"/>
      <c r="J384" s="655">
        <v>5</v>
      </c>
      <c r="K384" s="655">
        <v>7.15</v>
      </c>
    </row>
    <row r="385" spans="1:11" x14ac:dyDescent="0.25">
      <c r="A385" s="655" t="s">
        <v>1113</v>
      </c>
      <c r="B385" s="655" t="s">
        <v>987</v>
      </c>
      <c r="C385" s="655" t="s">
        <v>986</v>
      </c>
      <c r="D385" s="655"/>
      <c r="E385" s="655"/>
      <c r="F385" s="655"/>
      <c r="G385" s="655"/>
      <c r="H385" s="655">
        <v>0.5</v>
      </c>
      <c r="I385" s="655">
        <v>1.03</v>
      </c>
      <c r="J385" s="655"/>
      <c r="K385" s="655"/>
    </row>
    <row r="386" spans="1:11" x14ac:dyDescent="0.25">
      <c r="A386" s="655"/>
      <c r="B386" s="655"/>
      <c r="C386" s="655"/>
      <c r="D386" s="655" t="s">
        <v>984</v>
      </c>
      <c r="E386" s="655" t="s">
        <v>1114</v>
      </c>
      <c r="F386" s="655"/>
      <c r="G386" s="655"/>
      <c r="H386" s="655"/>
      <c r="I386" s="655"/>
      <c r="J386" s="655">
        <v>1.67</v>
      </c>
      <c r="K386" s="655">
        <v>10.7</v>
      </c>
    </row>
    <row r="387" spans="1:11" x14ac:dyDescent="0.25">
      <c r="A387" s="655" t="s">
        <v>1115</v>
      </c>
      <c r="B387" s="655"/>
      <c r="C387" s="655" t="s">
        <v>1116</v>
      </c>
      <c r="D387" s="655"/>
      <c r="E387" s="655"/>
      <c r="F387" s="655"/>
      <c r="G387" s="655"/>
      <c r="H387" s="655"/>
      <c r="I387" s="655">
        <v>1.1100000000000001</v>
      </c>
      <c r="J387" s="655"/>
      <c r="K387" s="655"/>
    </row>
    <row r="388" spans="1:11" x14ac:dyDescent="0.25">
      <c r="A388" s="655"/>
      <c r="B388" s="655"/>
      <c r="C388" s="655"/>
      <c r="D388" s="655" t="s">
        <v>611</v>
      </c>
      <c r="E388" s="655" t="s">
        <v>1117</v>
      </c>
      <c r="F388" s="655"/>
      <c r="G388" s="655"/>
      <c r="H388" s="655"/>
      <c r="I388" s="655"/>
      <c r="J388" s="655">
        <v>0</v>
      </c>
      <c r="K388" s="655">
        <v>14.7</v>
      </c>
    </row>
    <row r="389" spans="1:11" x14ac:dyDescent="0.25">
      <c r="A389" s="655" t="s">
        <v>1118</v>
      </c>
      <c r="B389" s="655"/>
      <c r="C389" s="655" t="s">
        <v>677</v>
      </c>
      <c r="D389" s="655"/>
      <c r="E389" s="655"/>
      <c r="F389" s="655"/>
      <c r="G389" s="655"/>
      <c r="H389" s="655"/>
      <c r="I389" s="655">
        <v>1.83</v>
      </c>
      <c r="J389" s="655"/>
      <c r="K389" s="655"/>
    </row>
    <row r="390" spans="1:11" x14ac:dyDescent="0.25">
      <c r="A390" s="655"/>
      <c r="B390" s="655"/>
      <c r="C390" s="655"/>
      <c r="D390" s="655" t="s">
        <v>726</v>
      </c>
      <c r="E390" s="655" t="s">
        <v>956</v>
      </c>
      <c r="F390" s="655"/>
      <c r="G390" s="655"/>
      <c r="H390" s="655"/>
      <c r="I390" s="655"/>
      <c r="J390" s="655">
        <v>0.17</v>
      </c>
      <c r="K390" s="655">
        <v>14.85</v>
      </c>
    </row>
    <row r="391" spans="1:11" x14ac:dyDescent="0.25">
      <c r="A391" s="655" t="s">
        <v>1119</v>
      </c>
      <c r="B391" s="655" t="s">
        <v>829</v>
      </c>
      <c r="C391" s="655" t="s">
        <v>577</v>
      </c>
      <c r="D391" s="655"/>
      <c r="E391" s="655"/>
      <c r="F391" s="655"/>
      <c r="G391" s="655"/>
      <c r="H391" s="655">
        <v>0.05</v>
      </c>
      <c r="I391" s="655">
        <v>1.1399999999999999</v>
      </c>
      <c r="J391" s="655"/>
      <c r="K391" s="655"/>
    </row>
    <row r="392" spans="1:11" x14ac:dyDescent="0.25">
      <c r="A392" s="655"/>
      <c r="B392" s="655"/>
      <c r="C392" s="655"/>
      <c r="D392" s="655" t="s">
        <v>728</v>
      </c>
      <c r="E392" s="655" t="s">
        <v>853</v>
      </c>
      <c r="F392" s="655"/>
      <c r="G392" s="655"/>
      <c r="H392" s="655"/>
      <c r="I392" s="655"/>
      <c r="J392" s="655">
        <v>2.85</v>
      </c>
      <c r="K392" s="655">
        <v>5.8</v>
      </c>
    </row>
    <row r="393" spans="1:11" x14ac:dyDescent="0.25">
      <c r="A393" s="655" t="s">
        <v>1120</v>
      </c>
      <c r="B393" s="655" t="s">
        <v>769</v>
      </c>
      <c r="C393" s="655" t="s">
        <v>605</v>
      </c>
      <c r="D393" s="655"/>
      <c r="E393" s="655"/>
      <c r="F393" s="655"/>
      <c r="G393" s="655"/>
      <c r="H393" s="655">
        <v>0.52</v>
      </c>
      <c r="I393" s="655">
        <v>0.02</v>
      </c>
      <c r="J393" s="655"/>
      <c r="K393" s="655"/>
    </row>
    <row r="394" spans="1:11" x14ac:dyDescent="0.25">
      <c r="A394" s="655"/>
      <c r="B394" s="655"/>
      <c r="C394" s="655"/>
      <c r="D394" s="655" t="s">
        <v>1121</v>
      </c>
      <c r="E394" s="655" t="s">
        <v>607</v>
      </c>
      <c r="F394" s="655"/>
      <c r="G394" s="655"/>
      <c r="H394" s="655"/>
      <c r="I394" s="655"/>
      <c r="J394" s="655">
        <v>8.25</v>
      </c>
      <c r="K394" s="655">
        <v>7.0000000000000007E-2</v>
      </c>
    </row>
    <row r="395" spans="1:11" x14ac:dyDescent="0.25">
      <c r="A395" s="655" t="s">
        <v>1122</v>
      </c>
      <c r="B395" s="655" t="s">
        <v>221</v>
      </c>
      <c r="C395" s="655" t="s">
        <v>611</v>
      </c>
      <c r="D395" s="655"/>
      <c r="E395" s="655"/>
      <c r="F395" s="655"/>
      <c r="G395" s="655"/>
      <c r="H395" s="655">
        <v>1.1299999999999999</v>
      </c>
      <c r="I395" s="655">
        <v>0</v>
      </c>
      <c r="J395" s="655"/>
      <c r="K395" s="655"/>
    </row>
    <row r="396" spans="1:11" x14ac:dyDescent="0.25">
      <c r="A396" s="655"/>
      <c r="B396" s="655"/>
      <c r="C396" s="655"/>
      <c r="D396" s="655" t="s">
        <v>905</v>
      </c>
      <c r="E396" s="655" t="s">
        <v>726</v>
      </c>
      <c r="F396" s="655"/>
      <c r="G396" s="655"/>
      <c r="H396" s="655"/>
      <c r="I396" s="655"/>
      <c r="J396" s="655">
        <v>9.0500000000000007</v>
      </c>
      <c r="K396" s="655">
        <v>0.17</v>
      </c>
    </row>
    <row r="397" spans="1:11" x14ac:dyDescent="0.25">
      <c r="A397" s="655" t="s">
        <v>1123</v>
      </c>
      <c r="B397" s="655" t="s">
        <v>670</v>
      </c>
      <c r="C397" s="655" t="s">
        <v>829</v>
      </c>
      <c r="D397" s="655"/>
      <c r="E397" s="655"/>
      <c r="F397" s="655"/>
      <c r="G397" s="655"/>
      <c r="H397" s="655">
        <v>0.68</v>
      </c>
      <c r="I397" s="655">
        <v>0.05</v>
      </c>
      <c r="J397" s="655"/>
      <c r="K397" s="655"/>
    </row>
    <row r="398" spans="1:11" x14ac:dyDescent="0.25">
      <c r="A398" s="655"/>
      <c r="B398" s="655"/>
      <c r="C398" s="655"/>
      <c r="D398" s="655" t="s">
        <v>966</v>
      </c>
      <c r="E398" s="655" t="s">
        <v>890</v>
      </c>
      <c r="F398" s="655"/>
      <c r="G398" s="655"/>
      <c r="H398" s="655"/>
      <c r="I398" s="655"/>
      <c r="J398" s="655">
        <v>3.65</v>
      </c>
      <c r="K398" s="655">
        <v>1.25</v>
      </c>
    </row>
    <row r="399" spans="1:11" x14ac:dyDescent="0.25">
      <c r="A399" s="655" t="s">
        <v>1124</v>
      </c>
      <c r="B399" s="655" t="s">
        <v>829</v>
      </c>
      <c r="C399" s="655" t="s">
        <v>617</v>
      </c>
      <c r="D399" s="655"/>
      <c r="E399" s="655"/>
      <c r="F399" s="655"/>
      <c r="G399" s="655"/>
      <c r="H399" s="655">
        <v>0.05</v>
      </c>
      <c r="I399" s="655">
        <v>0.2</v>
      </c>
      <c r="J399" s="655"/>
      <c r="K399" s="655"/>
    </row>
    <row r="400" spans="1:11" x14ac:dyDescent="0.25">
      <c r="A400" s="655"/>
      <c r="B400" s="655"/>
      <c r="C400" s="655"/>
      <c r="D400" s="655" t="s">
        <v>904</v>
      </c>
      <c r="E400" s="655" t="s">
        <v>1072</v>
      </c>
      <c r="F400" s="655"/>
      <c r="G400" s="655"/>
      <c r="H400" s="655"/>
      <c r="I400" s="655"/>
      <c r="J400" s="655">
        <v>2.7</v>
      </c>
      <c r="K400" s="655">
        <v>2.4</v>
      </c>
    </row>
    <row r="401" spans="1:11" x14ac:dyDescent="0.25">
      <c r="A401" s="655" t="s">
        <v>1125</v>
      </c>
      <c r="B401" s="655" t="s">
        <v>700</v>
      </c>
      <c r="C401" s="655" t="s">
        <v>717</v>
      </c>
      <c r="D401" s="655"/>
      <c r="E401" s="655"/>
      <c r="F401" s="655"/>
      <c r="G401" s="655"/>
      <c r="H401" s="655">
        <v>0.49</v>
      </c>
      <c r="I401" s="655">
        <v>0.28000000000000003</v>
      </c>
      <c r="J401" s="655"/>
      <c r="K401" s="655"/>
    </row>
    <row r="402" spans="1:11" x14ac:dyDescent="0.25">
      <c r="A402" s="655"/>
      <c r="B402" s="655"/>
      <c r="C402" s="655"/>
      <c r="D402" s="655" t="s">
        <v>514</v>
      </c>
      <c r="E402" s="655" t="s">
        <v>1126</v>
      </c>
      <c r="F402" s="655"/>
      <c r="G402" s="655"/>
      <c r="H402" s="655"/>
      <c r="I402" s="655"/>
      <c r="J402" s="655">
        <v>6.35</v>
      </c>
      <c r="K402" s="655">
        <v>4.75</v>
      </c>
    </row>
    <row r="403" spans="1:11" x14ac:dyDescent="0.25">
      <c r="A403" s="655" t="s">
        <v>1127</v>
      </c>
      <c r="B403" s="655" t="s">
        <v>649</v>
      </c>
      <c r="C403" s="655" t="s">
        <v>1026</v>
      </c>
      <c r="D403" s="655"/>
      <c r="E403" s="655"/>
      <c r="F403" s="655"/>
      <c r="G403" s="655"/>
      <c r="H403" s="655">
        <v>0.78</v>
      </c>
      <c r="I403" s="655">
        <v>0.67</v>
      </c>
      <c r="J403" s="655"/>
      <c r="K403" s="655"/>
    </row>
    <row r="404" spans="1:11" x14ac:dyDescent="0.25">
      <c r="A404" s="655"/>
      <c r="B404" s="655"/>
      <c r="C404" s="655"/>
      <c r="D404" s="655" t="s">
        <v>1128</v>
      </c>
      <c r="E404" s="655" t="s">
        <v>735</v>
      </c>
      <c r="F404" s="655"/>
      <c r="G404" s="655"/>
      <c r="H404" s="655"/>
      <c r="I404" s="655"/>
      <c r="J404" s="655">
        <v>7</v>
      </c>
      <c r="K404" s="655">
        <v>3.9</v>
      </c>
    </row>
    <row r="405" spans="1:11" x14ac:dyDescent="0.25">
      <c r="A405" s="655" t="s">
        <v>1129</v>
      </c>
      <c r="B405" s="655" t="s">
        <v>725</v>
      </c>
      <c r="C405" s="655" t="s">
        <v>1130</v>
      </c>
      <c r="D405" s="655"/>
      <c r="E405" s="655"/>
      <c r="F405" s="655"/>
      <c r="G405" s="655"/>
      <c r="H405" s="655">
        <v>0.62</v>
      </c>
      <c r="I405" s="655">
        <v>0.11</v>
      </c>
      <c r="J405" s="655"/>
      <c r="K405" s="655"/>
    </row>
    <row r="406" spans="1:11" x14ac:dyDescent="0.25">
      <c r="A406" s="655"/>
      <c r="B406" s="655"/>
      <c r="C406" s="655"/>
      <c r="D406" s="655" t="s">
        <v>996</v>
      </c>
      <c r="E406" s="655" t="s">
        <v>1013</v>
      </c>
      <c r="F406" s="655"/>
      <c r="G406" s="655"/>
      <c r="H406" s="655"/>
      <c r="I406" s="655"/>
      <c r="J406" s="655">
        <v>4.3</v>
      </c>
      <c r="K406" s="655">
        <v>3.5</v>
      </c>
    </row>
    <row r="407" spans="1:11" x14ac:dyDescent="0.25">
      <c r="A407" s="655" t="s">
        <v>1131</v>
      </c>
      <c r="B407" s="655" t="s">
        <v>701</v>
      </c>
      <c r="C407" s="655" t="s">
        <v>952</v>
      </c>
      <c r="D407" s="655"/>
      <c r="E407" s="655"/>
      <c r="F407" s="655"/>
      <c r="G407" s="655"/>
      <c r="H407" s="655">
        <v>0.24</v>
      </c>
      <c r="I407" s="655">
        <v>0.59</v>
      </c>
      <c r="J407" s="655"/>
      <c r="K407" s="655"/>
    </row>
    <row r="408" spans="1:11" x14ac:dyDescent="0.25">
      <c r="A408" s="655"/>
      <c r="B408" s="655"/>
      <c r="C408" s="655"/>
      <c r="D408" s="655" t="s">
        <v>835</v>
      </c>
      <c r="E408" s="655" t="s">
        <v>1132</v>
      </c>
      <c r="F408" s="655"/>
      <c r="G408" s="655"/>
      <c r="H408" s="655"/>
      <c r="I408" s="655"/>
      <c r="J408" s="655">
        <v>3</v>
      </c>
      <c r="K408" s="655">
        <v>4.8499999999999996</v>
      </c>
    </row>
    <row r="409" spans="1:11" x14ac:dyDescent="0.25">
      <c r="A409" s="655" t="s">
        <v>1133</v>
      </c>
      <c r="B409" s="655" t="s">
        <v>783</v>
      </c>
      <c r="C409" s="655" t="s">
        <v>773</v>
      </c>
      <c r="D409" s="655"/>
      <c r="E409" s="655"/>
      <c r="F409" s="655"/>
      <c r="G409" s="655"/>
      <c r="H409" s="655">
        <v>0.36</v>
      </c>
      <c r="I409" s="655">
        <v>0.38</v>
      </c>
      <c r="J409" s="655"/>
      <c r="K409" s="655"/>
    </row>
    <row r="410" spans="1:11" x14ac:dyDescent="0.25">
      <c r="A410" s="655"/>
      <c r="B410" s="655"/>
      <c r="C410" s="655"/>
      <c r="D410" s="655" t="s">
        <v>728</v>
      </c>
      <c r="E410" s="655" t="s">
        <v>879</v>
      </c>
      <c r="F410" s="655"/>
      <c r="G410" s="655"/>
      <c r="H410" s="655"/>
      <c r="I410" s="655"/>
      <c r="J410" s="655">
        <v>2.85</v>
      </c>
      <c r="K410" s="655">
        <v>6.2</v>
      </c>
    </row>
    <row r="411" spans="1:11" x14ac:dyDescent="0.25">
      <c r="A411" s="655" t="s">
        <v>1134</v>
      </c>
      <c r="B411" s="655" t="s">
        <v>768</v>
      </c>
      <c r="C411" s="655" t="s">
        <v>1135</v>
      </c>
      <c r="D411" s="655"/>
      <c r="E411" s="655"/>
      <c r="F411" s="655"/>
      <c r="G411" s="655"/>
      <c r="H411" s="655">
        <v>0.21</v>
      </c>
      <c r="I411" s="655">
        <v>0.86</v>
      </c>
      <c r="J411" s="655"/>
      <c r="K411" s="655"/>
    </row>
    <row r="412" spans="1:11" x14ac:dyDescent="0.25">
      <c r="A412" s="655"/>
      <c r="B412" s="655"/>
      <c r="C412" s="655"/>
      <c r="D412" s="655" t="s">
        <v>899</v>
      </c>
      <c r="E412" s="655" t="s">
        <v>1136</v>
      </c>
      <c r="F412" s="655"/>
      <c r="G412" s="655"/>
      <c r="H412" s="655"/>
      <c r="I412" s="655"/>
      <c r="J412" s="655">
        <v>2.15</v>
      </c>
      <c r="K412" s="655">
        <v>9</v>
      </c>
    </row>
    <row r="413" spans="1:11" x14ac:dyDescent="0.25">
      <c r="A413" s="655" t="s">
        <v>1137</v>
      </c>
      <c r="B413" s="655" t="s">
        <v>998</v>
      </c>
      <c r="C413" s="655" t="s">
        <v>907</v>
      </c>
      <c r="D413" s="655"/>
      <c r="E413" s="655"/>
      <c r="F413" s="655"/>
      <c r="G413" s="655"/>
      <c r="H413" s="655">
        <v>0.22</v>
      </c>
      <c r="I413" s="655">
        <v>0.94</v>
      </c>
      <c r="J413" s="655"/>
      <c r="K413" s="655"/>
    </row>
    <row r="414" spans="1:11" x14ac:dyDescent="0.25">
      <c r="A414" s="655"/>
      <c r="B414" s="655"/>
      <c r="C414" s="655"/>
      <c r="D414" s="655" t="s">
        <v>1138</v>
      </c>
      <c r="E414" s="655" t="s">
        <v>1139</v>
      </c>
      <c r="F414" s="655"/>
      <c r="G414" s="655"/>
      <c r="H414" s="655"/>
      <c r="I414" s="655"/>
      <c r="J414" s="655">
        <v>3.1</v>
      </c>
      <c r="K414" s="655">
        <v>13.25</v>
      </c>
    </row>
    <row r="415" spans="1:11" x14ac:dyDescent="0.25">
      <c r="A415" s="655" t="s">
        <v>1140</v>
      </c>
      <c r="B415" s="655" t="s">
        <v>694</v>
      </c>
      <c r="C415" s="655" t="s">
        <v>1141</v>
      </c>
      <c r="D415" s="655"/>
      <c r="E415" s="655"/>
      <c r="F415" s="655"/>
      <c r="G415" s="655"/>
      <c r="H415" s="655">
        <v>0.4</v>
      </c>
      <c r="I415" s="655">
        <v>1.71</v>
      </c>
      <c r="J415" s="655"/>
      <c r="K415" s="655"/>
    </row>
    <row r="416" spans="1:11" x14ac:dyDescent="0.25">
      <c r="A416" s="655"/>
      <c r="B416" s="655"/>
      <c r="C416" s="655"/>
      <c r="D416" s="655" t="s">
        <v>728</v>
      </c>
      <c r="E416" s="655" t="s">
        <v>1142</v>
      </c>
      <c r="F416" s="655"/>
      <c r="G416" s="655"/>
      <c r="H416" s="655"/>
      <c r="I416" s="655"/>
      <c r="J416" s="655">
        <v>2.85</v>
      </c>
      <c r="K416" s="655">
        <v>12.3</v>
      </c>
    </row>
    <row r="417" spans="1:11" x14ac:dyDescent="0.25">
      <c r="A417" s="655" t="s">
        <v>1143</v>
      </c>
      <c r="B417" s="655" t="s">
        <v>726</v>
      </c>
      <c r="C417" s="655" t="s">
        <v>852</v>
      </c>
      <c r="D417" s="655"/>
      <c r="E417" s="655"/>
      <c r="F417" s="655"/>
      <c r="G417" s="655"/>
      <c r="H417" s="655">
        <v>0.17</v>
      </c>
      <c r="I417" s="655">
        <v>0.75</v>
      </c>
      <c r="J417" s="655"/>
      <c r="K417" s="655"/>
    </row>
    <row r="418" spans="1:11" x14ac:dyDescent="0.25">
      <c r="A418" s="655"/>
      <c r="B418" s="655"/>
      <c r="C418" s="655"/>
      <c r="D418" s="655" t="s">
        <v>1144</v>
      </c>
      <c r="E418" s="655" t="s">
        <v>650</v>
      </c>
      <c r="F418" s="655"/>
      <c r="G418" s="655"/>
      <c r="H418" s="655"/>
      <c r="I418" s="655"/>
      <c r="J418" s="655">
        <v>1.1499999999999999</v>
      </c>
      <c r="K418" s="655">
        <v>6.7</v>
      </c>
    </row>
    <row r="419" spans="1:11" x14ac:dyDescent="0.25">
      <c r="A419" s="655" t="s">
        <v>1145</v>
      </c>
      <c r="B419" s="655" t="s">
        <v>755</v>
      </c>
      <c r="C419" s="655" t="s">
        <v>952</v>
      </c>
      <c r="D419" s="655"/>
      <c r="E419" s="655"/>
      <c r="F419" s="655"/>
      <c r="G419" s="655"/>
      <c r="H419" s="655">
        <v>0.06</v>
      </c>
      <c r="I419" s="655">
        <v>0.59</v>
      </c>
      <c r="J419" s="655"/>
      <c r="K419" s="655"/>
    </row>
    <row r="420" spans="1:11" x14ac:dyDescent="0.25">
      <c r="A420" s="655"/>
      <c r="B420" s="655"/>
      <c r="C420" s="655"/>
      <c r="D420" s="655" t="s">
        <v>603</v>
      </c>
      <c r="E420" s="655" t="s">
        <v>891</v>
      </c>
      <c r="F420" s="655"/>
      <c r="G420" s="655"/>
      <c r="H420" s="655"/>
      <c r="I420" s="655"/>
      <c r="J420" s="655">
        <v>0.6</v>
      </c>
      <c r="K420" s="655">
        <v>9.85</v>
      </c>
    </row>
    <row r="421" spans="1:11" x14ac:dyDescent="0.25">
      <c r="A421" s="655" t="s">
        <v>1146</v>
      </c>
      <c r="B421" s="655" t="s">
        <v>755</v>
      </c>
      <c r="C421" s="655" t="s">
        <v>920</v>
      </c>
      <c r="D421" s="655"/>
      <c r="E421" s="655"/>
      <c r="F421" s="655"/>
      <c r="G421" s="655"/>
      <c r="H421" s="655">
        <v>0.06</v>
      </c>
      <c r="I421" s="655">
        <v>1.38</v>
      </c>
      <c r="J421" s="655"/>
      <c r="K421" s="655"/>
    </row>
    <row r="422" spans="1:11" x14ac:dyDescent="0.25">
      <c r="A422" s="655"/>
      <c r="B422" s="655"/>
      <c r="C422" s="655"/>
      <c r="D422" s="655" t="s">
        <v>617</v>
      </c>
      <c r="E422" s="655" t="s">
        <v>1147</v>
      </c>
      <c r="F422" s="655"/>
      <c r="G422" s="655"/>
      <c r="H422" s="655"/>
      <c r="I422" s="655"/>
      <c r="J422" s="655">
        <v>0.2</v>
      </c>
      <c r="K422" s="655">
        <v>13.1</v>
      </c>
    </row>
    <row r="423" spans="1:11" x14ac:dyDescent="0.25">
      <c r="A423" s="655" t="s">
        <v>1148</v>
      </c>
      <c r="B423" s="655"/>
      <c r="C423" s="655" t="s">
        <v>1149</v>
      </c>
      <c r="D423" s="655"/>
      <c r="E423" s="655"/>
      <c r="F423" s="655"/>
      <c r="G423" s="655"/>
      <c r="H423" s="655"/>
      <c r="I423" s="655">
        <v>1.24</v>
      </c>
      <c r="J423" s="655"/>
      <c r="K423" s="655"/>
    </row>
    <row r="424" spans="1:11" x14ac:dyDescent="0.25">
      <c r="A424" s="655"/>
      <c r="B424" s="655"/>
      <c r="C424" s="655"/>
      <c r="D424" s="655" t="s">
        <v>607</v>
      </c>
      <c r="E424" s="655" t="s">
        <v>764</v>
      </c>
      <c r="F424" s="655"/>
      <c r="G424" s="655"/>
      <c r="H424" s="655"/>
      <c r="I424" s="655"/>
      <c r="J424" s="655">
        <v>7.0000000000000007E-2</v>
      </c>
      <c r="K424" s="655">
        <v>8.1</v>
      </c>
    </row>
    <row r="425" spans="1:11" x14ac:dyDescent="0.25">
      <c r="A425" s="655" t="s">
        <v>1150</v>
      </c>
      <c r="B425" s="655" t="s">
        <v>605</v>
      </c>
      <c r="C425" s="655" t="s">
        <v>773</v>
      </c>
      <c r="D425" s="655"/>
      <c r="E425" s="655"/>
      <c r="F425" s="655"/>
      <c r="G425" s="655"/>
      <c r="H425" s="655">
        <v>0.02</v>
      </c>
      <c r="I425" s="655">
        <v>0.38</v>
      </c>
      <c r="J425" s="655"/>
      <c r="K425" s="655"/>
    </row>
    <row r="426" spans="1:11" x14ac:dyDescent="0.25">
      <c r="A426" s="655"/>
      <c r="B426" s="655"/>
      <c r="C426" s="655"/>
      <c r="D426" s="655" t="s">
        <v>835</v>
      </c>
      <c r="E426" s="655" t="s">
        <v>627</v>
      </c>
      <c r="F426" s="655"/>
      <c r="G426" s="655"/>
      <c r="H426" s="655"/>
      <c r="I426" s="655"/>
      <c r="J426" s="655">
        <v>3</v>
      </c>
      <c r="K426" s="655">
        <v>5.5</v>
      </c>
    </row>
    <row r="427" spans="1:11" x14ac:dyDescent="0.25">
      <c r="A427" s="655" t="s">
        <v>1151</v>
      </c>
      <c r="B427" s="655" t="s">
        <v>861</v>
      </c>
      <c r="C427" s="655" t="s">
        <v>778</v>
      </c>
      <c r="D427" s="655"/>
      <c r="E427" s="655"/>
      <c r="F427" s="655"/>
      <c r="G427" s="655"/>
      <c r="H427" s="655">
        <v>0.57999999999999996</v>
      </c>
      <c r="I427" s="655">
        <v>0.72</v>
      </c>
      <c r="J427" s="655"/>
      <c r="K427" s="655"/>
    </row>
    <row r="428" spans="1:11" x14ac:dyDescent="0.25">
      <c r="A428" s="655"/>
      <c r="B428" s="655"/>
      <c r="C428" s="655"/>
      <c r="D428" s="655" t="s">
        <v>858</v>
      </c>
      <c r="E428" s="655" t="s">
        <v>792</v>
      </c>
      <c r="F428" s="655"/>
      <c r="G428" s="655"/>
      <c r="H428" s="655"/>
      <c r="I428" s="655"/>
      <c r="J428" s="655">
        <v>3.4</v>
      </c>
      <c r="K428" s="655">
        <v>5.6</v>
      </c>
    </row>
    <row r="429" spans="1:11" x14ac:dyDescent="0.25">
      <c r="A429" s="655" t="s">
        <v>1152</v>
      </c>
      <c r="B429" s="655" t="s">
        <v>601</v>
      </c>
      <c r="C429" s="655" t="s">
        <v>694</v>
      </c>
      <c r="D429" s="655"/>
      <c r="E429" s="655"/>
      <c r="F429" s="655"/>
      <c r="G429" s="655"/>
      <c r="H429" s="655">
        <v>0.1</v>
      </c>
      <c r="I429" s="655">
        <v>0.4</v>
      </c>
      <c r="J429" s="655"/>
      <c r="K429" s="655"/>
    </row>
    <row r="430" spans="1:11" x14ac:dyDescent="0.25">
      <c r="A430" s="655"/>
      <c r="B430" s="655"/>
      <c r="C430" s="655"/>
      <c r="D430" s="655" t="s">
        <v>705</v>
      </c>
      <c r="E430" s="655" t="s">
        <v>659</v>
      </c>
      <c r="F430" s="655"/>
      <c r="G430" s="655"/>
      <c r="H430" s="655"/>
      <c r="I430" s="655"/>
      <c r="J430" s="655">
        <v>0.33</v>
      </c>
      <c r="K430" s="655">
        <v>7.7</v>
      </c>
    </row>
    <row r="431" spans="1:11" x14ac:dyDescent="0.25">
      <c r="A431" s="655" t="s">
        <v>1153</v>
      </c>
      <c r="B431" s="655"/>
      <c r="C431" s="655" t="s">
        <v>577</v>
      </c>
      <c r="D431" s="655"/>
      <c r="E431" s="655"/>
      <c r="F431" s="655"/>
      <c r="G431" s="655"/>
      <c r="H431" s="655"/>
      <c r="I431" s="655">
        <v>1.1399999999999999</v>
      </c>
      <c r="J431" s="655"/>
      <c r="K431" s="655"/>
    </row>
    <row r="432" spans="1:11" x14ac:dyDescent="0.25">
      <c r="A432" s="655"/>
      <c r="B432" s="655"/>
      <c r="C432" s="655"/>
      <c r="D432" s="655" t="s">
        <v>745</v>
      </c>
      <c r="E432" s="655" t="s">
        <v>231</v>
      </c>
      <c r="F432" s="655"/>
      <c r="G432" s="655"/>
      <c r="H432" s="655"/>
      <c r="I432" s="655"/>
      <c r="J432" s="655">
        <v>0.43</v>
      </c>
      <c r="K432" s="655">
        <v>6.25</v>
      </c>
    </row>
    <row r="433" spans="1:11" x14ac:dyDescent="0.25">
      <c r="A433" s="655" t="s">
        <v>1154</v>
      </c>
      <c r="B433" s="655" t="s">
        <v>615</v>
      </c>
      <c r="C433" s="655" t="s">
        <v>1130</v>
      </c>
      <c r="D433" s="655"/>
      <c r="E433" s="655"/>
      <c r="F433" s="655"/>
      <c r="G433" s="655"/>
      <c r="H433" s="655">
        <v>0.13</v>
      </c>
      <c r="I433" s="655">
        <v>0.11</v>
      </c>
      <c r="J433" s="655"/>
      <c r="K433" s="655"/>
    </row>
    <row r="434" spans="1:11" x14ac:dyDescent="0.25">
      <c r="A434" s="655"/>
      <c r="B434" s="655"/>
      <c r="C434" s="655"/>
      <c r="D434" s="655" t="s">
        <v>745</v>
      </c>
      <c r="E434" s="655" t="s">
        <v>771</v>
      </c>
      <c r="F434" s="655"/>
      <c r="G434" s="655"/>
      <c r="H434" s="655"/>
      <c r="I434" s="655"/>
      <c r="J434" s="655">
        <v>0.43</v>
      </c>
      <c r="K434" s="655">
        <v>4.5</v>
      </c>
    </row>
    <row r="435" spans="1:11" x14ac:dyDescent="0.25">
      <c r="A435" s="655" t="s">
        <v>1155</v>
      </c>
      <c r="B435" s="655"/>
      <c r="C435" s="655" t="s">
        <v>632</v>
      </c>
      <c r="D435" s="655"/>
      <c r="E435" s="655"/>
      <c r="F435" s="655"/>
      <c r="G435" s="655"/>
      <c r="H435" s="655"/>
      <c r="I435" s="655">
        <v>0.79</v>
      </c>
      <c r="J435" s="655"/>
      <c r="K435" s="655"/>
    </row>
    <row r="436" spans="1:11" x14ac:dyDescent="0.25">
      <c r="A436" s="655"/>
      <c r="B436" s="655"/>
      <c r="C436" s="655"/>
      <c r="D436" s="655" t="s">
        <v>611</v>
      </c>
      <c r="E436" s="655" t="s">
        <v>790</v>
      </c>
      <c r="F436" s="655"/>
      <c r="G436" s="655"/>
      <c r="H436" s="655"/>
      <c r="I436" s="655"/>
      <c r="J436" s="655">
        <v>0</v>
      </c>
      <c r="K436" s="655">
        <v>15.15</v>
      </c>
    </row>
    <row r="437" spans="1:11" x14ac:dyDescent="0.25">
      <c r="A437" s="655" t="s">
        <v>1156</v>
      </c>
      <c r="B437" s="655"/>
      <c r="C437" s="655" t="s">
        <v>596</v>
      </c>
      <c r="D437" s="655"/>
      <c r="E437" s="655"/>
      <c r="F437" s="655"/>
      <c r="G437" s="655"/>
      <c r="H437" s="655"/>
      <c r="I437" s="655">
        <v>2.2400000000000002</v>
      </c>
      <c r="J437" s="655"/>
      <c r="K437" s="655"/>
    </row>
    <row r="438" spans="1:11" x14ac:dyDescent="0.25">
      <c r="A438" s="655"/>
      <c r="B438" s="655"/>
      <c r="C438" s="655"/>
      <c r="D438" s="655" t="s">
        <v>607</v>
      </c>
      <c r="E438" s="655" t="s">
        <v>1157</v>
      </c>
      <c r="F438" s="655"/>
      <c r="G438" s="655"/>
      <c r="H438" s="655"/>
      <c r="I438" s="655"/>
      <c r="J438" s="655">
        <v>7.0000000000000007E-2</v>
      </c>
      <c r="K438" s="655">
        <v>15</v>
      </c>
    </row>
    <row r="439" spans="1:11" x14ac:dyDescent="0.25">
      <c r="A439" s="655" t="s">
        <v>1158</v>
      </c>
      <c r="B439" s="655" t="s">
        <v>605</v>
      </c>
      <c r="C439" s="655" t="s">
        <v>629</v>
      </c>
      <c r="D439" s="655"/>
      <c r="E439" s="655"/>
      <c r="F439" s="655"/>
      <c r="G439" s="655"/>
      <c r="H439" s="655">
        <v>0.02</v>
      </c>
      <c r="I439" s="655">
        <v>0.76</v>
      </c>
      <c r="J439" s="655"/>
      <c r="K439" s="655"/>
    </row>
    <row r="440" spans="1:11" x14ac:dyDescent="0.25">
      <c r="A440" s="655"/>
      <c r="B440" s="655"/>
      <c r="C440" s="655"/>
      <c r="D440" s="655" t="s">
        <v>710</v>
      </c>
      <c r="E440" s="655" t="s">
        <v>761</v>
      </c>
      <c r="F440" s="655"/>
      <c r="G440" s="655"/>
      <c r="H440" s="655"/>
      <c r="I440" s="655"/>
      <c r="J440" s="655">
        <v>1.3</v>
      </c>
      <c r="K440" s="655">
        <v>7.15</v>
      </c>
    </row>
    <row r="441" spans="1:11" x14ac:dyDescent="0.25">
      <c r="A441" s="655" t="s">
        <v>1159</v>
      </c>
      <c r="B441" s="655" t="s">
        <v>701</v>
      </c>
      <c r="C441" s="655" t="s">
        <v>1026</v>
      </c>
      <c r="D441" s="655"/>
      <c r="E441" s="655"/>
      <c r="F441" s="655"/>
      <c r="G441" s="655"/>
      <c r="H441" s="655">
        <v>0.24</v>
      </c>
      <c r="I441" s="655">
        <v>0.67</v>
      </c>
      <c r="J441" s="655"/>
      <c r="K441" s="655"/>
    </row>
    <row r="442" spans="1:11" x14ac:dyDescent="0.25">
      <c r="A442" s="655"/>
      <c r="B442" s="655"/>
      <c r="C442" s="655"/>
      <c r="D442" s="655" t="s">
        <v>871</v>
      </c>
      <c r="E442" s="655" t="s">
        <v>770</v>
      </c>
      <c r="F442" s="655"/>
      <c r="G442" s="655"/>
      <c r="H442" s="655"/>
      <c r="I442" s="655"/>
      <c r="J442" s="655">
        <v>2.35</v>
      </c>
      <c r="K442" s="655">
        <v>4.25</v>
      </c>
    </row>
    <row r="443" spans="1:11" x14ac:dyDescent="0.25">
      <c r="A443" s="655" t="s">
        <v>1160</v>
      </c>
      <c r="B443" s="655" t="s">
        <v>598</v>
      </c>
      <c r="C443" s="655" t="s">
        <v>1161</v>
      </c>
      <c r="D443" s="655"/>
      <c r="E443" s="655"/>
      <c r="F443" s="655"/>
      <c r="G443" s="655"/>
      <c r="H443" s="655">
        <v>0.23</v>
      </c>
      <c r="I443" s="655">
        <v>0.18</v>
      </c>
      <c r="J443" s="655"/>
      <c r="K443" s="655"/>
    </row>
    <row r="444" spans="1:11" x14ac:dyDescent="0.25">
      <c r="A444" s="655"/>
      <c r="B444" s="655"/>
      <c r="C444" s="655"/>
      <c r="D444" s="655" t="s">
        <v>647</v>
      </c>
      <c r="E444" s="655" t="s">
        <v>847</v>
      </c>
      <c r="F444" s="655"/>
      <c r="G444" s="655"/>
      <c r="H444" s="655"/>
      <c r="I444" s="655"/>
      <c r="J444" s="655">
        <v>0.77</v>
      </c>
      <c r="K444" s="655">
        <v>5.45</v>
      </c>
    </row>
    <row r="445" spans="1:11" x14ac:dyDescent="0.25">
      <c r="A445" s="655" t="s">
        <v>1162</v>
      </c>
      <c r="B445" s="655"/>
      <c r="C445" s="655" t="s">
        <v>1111</v>
      </c>
      <c r="D445" s="655"/>
      <c r="E445" s="655"/>
      <c r="F445" s="655"/>
      <c r="G445" s="655"/>
      <c r="H445" s="655"/>
      <c r="I445" s="655">
        <v>0.91</v>
      </c>
      <c r="J445" s="655"/>
      <c r="K445" s="655"/>
    </row>
    <row r="446" spans="1:11" x14ac:dyDescent="0.25">
      <c r="A446" s="655"/>
      <c r="B446" s="655"/>
      <c r="C446" s="655"/>
      <c r="D446" s="655" t="s">
        <v>611</v>
      </c>
      <c r="E446" s="655" t="s">
        <v>1084</v>
      </c>
      <c r="F446" s="655"/>
      <c r="G446" s="655"/>
      <c r="H446" s="655"/>
      <c r="I446" s="655"/>
      <c r="J446" s="655">
        <v>0</v>
      </c>
      <c r="K446" s="655">
        <v>12.7</v>
      </c>
    </row>
    <row r="447" spans="1:11" x14ac:dyDescent="0.25">
      <c r="A447" s="655" t="s">
        <v>1163</v>
      </c>
      <c r="B447" s="655"/>
      <c r="C447" s="655" t="s">
        <v>637</v>
      </c>
      <c r="D447" s="655"/>
      <c r="E447" s="655"/>
      <c r="F447" s="655"/>
      <c r="G447" s="655"/>
      <c r="H447" s="655"/>
      <c r="I447" s="655">
        <v>1.63</v>
      </c>
      <c r="J447" s="655"/>
      <c r="K447" s="655"/>
    </row>
    <row r="448" spans="1:11" x14ac:dyDescent="0.25">
      <c r="A448" s="655"/>
      <c r="B448" s="655"/>
      <c r="C448" s="655"/>
      <c r="D448" s="655" t="s">
        <v>617</v>
      </c>
      <c r="E448" s="655" t="s">
        <v>1164</v>
      </c>
      <c r="F448" s="655"/>
      <c r="G448" s="655"/>
      <c r="H448" s="655"/>
      <c r="I448" s="655"/>
      <c r="J448" s="655">
        <v>0.2</v>
      </c>
      <c r="K448" s="655">
        <v>13.5</v>
      </c>
    </row>
    <row r="449" spans="1:11" x14ac:dyDescent="0.25">
      <c r="A449" s="655" t="s">
        <v>1165</v>
      </c>
      <c r="B449" s="655" t="s">
        <v>755</v>
      </c>
      <c r="C449" s="655" t="s">
        <v>1036</v>
      </c>
      <c r="D449" s="655"/>
      <c r="E449" s="655"/>
      <c r="F449" s="655"/>
      <c r="G449" s="655"/>
      <c r="H449" s="655">
        <v>0.06</v>
      </c>
      <c r="I449" s="655">
        <v>1.07</v>
      </c>
      <c r="J449" s="655"/>
      <c r="K449" s="655"/>
    </row>
    <row r="450" spans="1:11" x14ac:dyDescent="0.25">
      <c r="A450" s="655"/>
      <c r="B450" s="655"/>
      <c r="C450" s="655"/>
      <c r="D450" s="655" t="s">
        <v>620</v>
      </c>
      <c r="E450" s="655" t="s">
        <v>1166</v>
      </c>
      <c r="F450" s="655"/>
      <c r="G450" s="655"/>
      <c r="H450" s="655"/>
      <c r="I450" s="655"/>
      <c r="J450" s="655">
        <v>0.35</v>
      </c>
      <c r="K450" s="655">
        <v>5.85</v>
      </c>
    </row>
    <row r="451" spans="1:11" x14ac:dyDescent="0.25">
      <c r="A451" s="655" t="s">
        <v>1167</v>
      </c>
      <c r="B451" s="655" t="s">
        <v>641</v>
      </c>
      <c r="C451" s="655" t="s">
        <v>601</v>
      </c>
      <c r="D451" s="655"/>
      <c r="E451" s="655"/>
      <c r="F451" s="655"/>
      <c r="G451" s="655"/>
      <c r="H451" s="655">
        <v>0.01</v>
      </c>
      <c r="I451" s="655">
        <v>0.1</v>
      </c>
      <c r="J451" s="655"/>
      <c r="K451" s="655"/>
    </row>
    <row r="452" spans="1:11" x14ac:dyDescent="0.25">
      <c r="A452" s="655"/>
      <c r="B452" s="655"/>
      <c r="C452" s="655"/>
      <c r="D452" s="655" t="s">
        <v>1168</v>
      </c>
      <c r="E452" s="655" t="s">
        <v>705</v>
      </c>
      <c r="F452" s="655"/>
      <c r="G452" s="655"/>
      <c r="H452" s="655"/>
      <c r="I452" s="655"/>
      <c r="J452" s="655">
        <v>6.75</v>
      </c>
      <c r="K452" s="655">
        <v>0.33</v>
      </c>
    </row>
    <row r="453" spans="1:11" x14ac:dyDescent="0.25">
      <c r="A453" s="655" t="s">
        <v>1169</v>
      </c>
      <c r="B453" s="655" t="s">
        <v>1170</v>
      </c>
      <c r="C453" s="655"/>
      <c r="D453" s="655"/>
      <c r="E453" s="655"/>
      <c r="F453" s="655"/>
      <c r="G453" s="655"/>
      <c r="H453" s="655">
        <v>1.34</v>
      </c>
      <c r="I453" s="655"/>
      <c r="J453" s="655"/>
      <c r="K453" s="655"/>
    </row>
    <row r="454" spans="1:11" x14ac:dyDescent="0.25">
      <c r="A454" s="655"/>
      <c r="B454" s="655"/>
      <c r="C454" s="655"/>
      <c r="D454" s="655" t="s">
        <v>711</v>
      </c>
      <c r="E454" s="655" t="s">
        <v>611</v>
      </c>
      <c r="F454" s="655"/>
      <c r="G454" s="655"/>
      <c r="H454" s="655"/>
      <c r="I454" s="655"/>
      <c r="J454" s="655">
        <v>10.5</v>
      </c>
      <c r="K454" s="655">
        <v>0</v>
      </c>
    </row>
    <row r="455" spans="1:11" x14ac:dyDescent="0.25">
      <c r="A455" s="655" t="s">
        <v>1171</v>
      </c>
      <c r="B455" s="655" t="s">
        <v>629</v>
      </c>
      <c r="C455" s="655"/>
      <c r="D455" s="655"/>
      <c r="E455" s="655"/>
      <c r="F455" s="655"/>
      <c r="G455" s="655"/>
      <c r="H455" s="655">
        <v>0.76</v>
      </c>
      <c r="I455" s="655"/>
      <c r="J455" s="655"/>
      <c r="K455" s="655"/>
    </row>
    <row r="456" spans="1:11" x14ac:dyDescent="0.25">
      <c r="A456" s="655"/>
      <c r="B456" s="655"/>
      <c r="C456" s="655"/>
      <c r="D456" s="655" t="s">
        <v>883</v>
      </c>
      <c r="E456" s="655" t="s">
        <v>657</v>
      </c>
      <c r="F456" s="655"/>
      <c r="G456" s="655"/>
      <c r="H456" s="655"/>
      <c r="I456" s="655"/>
      <c r="J456" s="655">
        <v>4.2</v>
      </c>
      <c r="K456" s="655">
        <v>0.73</v>
      </c>
    </row>
    <row r="457" spans="1:11" x14ac:dyDescent="0.25">
      <c r="A457" s="655" t="s">
        <v>1172</v>
      </c>
      <c r="B457" s="655" t="s">
        <v>752</v>
      </c>
      <c r="C457" s="655" t="s">
        <v>998</v>
      </c>
      <c r="D457" s="655"/>
      <c r="E457" s="655"/>
      <c r="F457" s="655"/>
      <c r="G457" s="655"/>
      <c r="H457" s="655">
        <v>0.08</v>
      </c>
      <c r="I457" s="655">
        <v>0.22</v>
      </c>
      <c r="J457" s="655"/>
      <c r="K457" s="655"/>
    </row>
    <row r="458" spans="1:11" x14ac:dyDescent="0.25">
      <c r="A458" s="655"/>
      <c r="B458" s="655"/>
      <c r="C458" s="655"/>
      <c r="D458" s="655" t="s">
        <v>1138</v>
      </c>
      <c r="E458" s="655" t="s">
        <v>1173</v>
      </c>
      <c r="F458" s="655"/>
      <c r="G458" s="655"/>
      <c r="H458" s="655"/>
      <c r="I458" s="655"/>
      <c r="J458" s="655">
        <v>3.1</v>
      </c>
      <c r="K458" s="655">
        <v>2.6</v>
      </c>
    </row>
    <row r="459" spans="1:11" x14ac:dyDescent="0.25">
      <c r="A459" s="655" t="s">
        <v>1174</v>
      </c>
      <c r="B459" s="655" t="s">
        <v>681</v>
      </c>
      <c r="C459" s="655" t="s">
        <v>826</v>
      </c>
      <c r="D459" s="655"/>
      <c r="E459" s="655"/>
      <c r="F459" s="655"/>
      <c r="G459" s="655"/>
      <c r="H459" s="655">
        <v>0.54</v>
      </c>
      <c r="I459" s="655">
        <v>0.3</v>
      </c>
      <c r="J459" s="655"/>
      <c r="K459" s="655"/>
    </row>
    <row r="460" spans="1:11" x14ac:dyDescent="0.25">
      <c r="A460" s="655"/>
      <c r="B460" s="655"/>
      <c r="C460" s="655"/>
      <c r="D460" s="655" t="s">
        <v>1021</v>
      </c>
      <c r="E460" s="655" t="s">
        <v>1132</v>
      </c>
      <c r="F460" s="655"/>
      <c r="G460" s="655"/>
      <c r="H460" s="655"/>
      <c r="I460" s="655"/>
      <c r="J460" s="655">
        <v>5.55</v>
      </c>
      <c r="K460" s="655">
        <v>4.8499999999999996</v>
      </c>
    </row>
    <row r="461" spans="1:11" x14ac:dyDescent="0.25">
      <c r="A461" s="655" t="s">
        <v>1175</v>
      </c>
      <c r="B461" s="655" t="s">
        <v>758</v>
      </c>
      <c r="C461" s="655" t="s">
        <v>1026</v>
      </c>
      <c r="D461" s="655"/>
      <c r="E461" s="655"/>
      <c r="F461" s="655"/>
      <c r="G461" s="655"/>
      <c r="H461" s="655">
        <v>0.56999999999999995</v>
      </c>
      <c r="I461" s="655">
        <v>0.67</v>
      </c>
      <c r="J461" s="655"/>
      <c r="K461" s="655"/>
    </row>
    <row r="462" spans="1:11" x14ac:dyDescent="0.25">
      <c r="A462" s="655"/>
      <c r="B462" s="655"/>
      <c r="C462" s="655"/>
      <c r="D462" s="655" t="s">
        <v>756</v>
      </c>
      <c r="E462" s="655" t="s">
        <v>1176</v>
      </c>
      <c r="F462" s="655"/>
      <c r="G462" s="655"/>
      <c r="H462" s="655"/>
      <c r="I462" s="655"/>
      <c r="J462" s="655">
        <v>5</v>
      </c>
      <c r="K462" s="655">
        <v>5.25</v>
      </c>
    </row>
    <row r="463" spans="1:11" x14ac:dyDescent="0.25">
      <c r="A463" s="655" t="s">
        <v>1177</v>
      </c>
      <c r="B463" s="655" t="s">
        <v>745</v>
      </c>
      <c r="C463" s="655" t="s">
        <v>773</v>
      </c>
      <c r="D463" s="655"/>
      <c r="E463" s="655"/>
      <c r="F463" s="655"/>
      <c r="G463" s="655"/>
      <c r="H463" s="655">
        <v>0.43</v>
      </c>
      <c r="I463" s="655">
        <v>0.38</v>
      </c>
      <c r="J463" s="655"/>
      <c r="K463" s="655"/>
    </row>
    <row r="464" spans="1:11" x14ac:dyDescent="0.25">
      <c r="A464" s="655"/>
      <c r="B464" s="655"/>
      <c r="C464" s="655"/>
      <c r="D464" s="655" t="s">
        <v>630</v>
      </c>
      <c r="E464" s="655" t="s">
        <v>1178</v>
      </c>
      <c r="F464" s="655"/>
      <c r="G464" s="655"/>
      <c r="H464" s="655"/>
      <c r="I464" s="655"/>
      <c r="J464" s="655">
        <v>7.75</v>
      </c>
      <c r="K464" s="655">
        <v>1.27</v>
      </c>
    </row>
    <row r="465" spans="1:11" x14ac:dyDescent="0.25">
      <c r="A465" s="655" t="s">
        <v>1179</v>
      </c>
      <c r="B465" s="655" t="s">
        <v>1180</v>
      </c>
      <c r="C465" s="655" t="s">
        <v>611</v>
      </c>
      <c r="D465" s="655"/>
      <c r="E465" s="655"/>
      <c r="F465" s="655"/>
      <c r="G465" s="655"/>
      <c r="H465" s="655">
        <v>1.1200000000000001</v>
      </c>
      <c r="I465" s="655">
        <v>0</v>
      </c>
      <c r="J465" s="655"/>
      <c r="K465" s="655"/>
    </row>
    <row r="466" spans="1:11" x14ac:dyDescent="0.25">
      <c r="A466" s="655"/>
      <c r="B466" s="655"/>
      <c r="C466" s="655"/>
      <c r="D466" s="655" t="s">
        <v>1181</v>
      </c>
      <c r="E466" s="655" t="s">
        <v>657</v>
      </c>
      <c r="F466" s="655"/>
      <c r="G466" s="655"/>
      <c r="H466" s="655"/>
      <c r="I466" s="655"/>
      <c r="J466" s="655">
        <v>9.4499999999999993</v>
      </c>
      <c r="K466" s="655">
        <v>0.73</v>
      </c>
    </row>
    <row r="467" spans="1:11" x14ac:dyDescent="0.25">
      <c r="A467" s="655" t="s">
        <v>1182</v>
      </c>
      <c r="B467" s="655" t="s">
        <v>647</v>
      </c>
      <c r="C467" s="655" t="s">
        <v>998</v>
      </c>
      <c r="D467" s="655"/>
      <c r="E467" s="655"/>
      <c r="F467" s="655"/>
      <c r="G467" s="655"/>
      <c r="H467" s="655">
        <v>0.77</v>
      </c>
      <c r="I467" s="655">
        <v>0.22</v>
      </c>
      <c r="J467" s="655"/>
      <c r="K467" s="655"/>
    </row>
    <row r="468" spans="1:11" x14ac:dyDescent="0.25">
      <c r="A468" s="655"/>
      <c r="B468" s="655"/>
      <c r="C468" s="655"/>
      <c r="D468" s="655" t="s">
        <v>968</v>
      </c>
      <c r="E468" s="655" t="s">
        <v>657</v>
      </c>
      <c r="F468" s="655"/>
      <c r="G468" s="655"/>
      <c r="H468" s="655"/>
      <c r="I468" s="655"/>
      <c r="J468" s="655">
        <v>10.15</v>
      </c>
      <c r="K468" s="655">
        <v>0.73</v>
      </c>
    </row>
    <row r="469" spans="1:11" x14ac:dyDescent="0.25">
      <c r="A469" s="655" t="s">
        <v>1183</v>
      </c>
      <c r="B469" s="655" t="s">
        <v>1184</v>
      </c>
      <c r="C469" s="655"/>
      <c r="D469" s="655"/>
      <c r="E469" s="655"/>
      <c r="F469" s="655"/>
      <c r="G469" s="655"/>
      <c r="H469" s="655">
        <v>1.26</v>
      </c>
      <c r="I469" s="655"/>
      <c r="J469" s="655"/>
      <c r="K469" s="655"/>
    </row>
    <row r="470" spans="1:11" x14ac:dyDescent="0.25">
      <c r="A470" s="655"/>
      <c r="B470" s="655"/>
      <c r="C470" s="655"/>
      <c r="D470" s="655" t="s">
        <v>1051</v>
      </c>
      <c r="E470" s="655" t="s">
        <v>987</v>
      </c>
      <c r="F470" s="655"/>
      <c r="G470" s="655"/>
      <c r="H470" s="655"/>
      <c r="I470" s="655"/>
      <c r="J470" s="655">
        <v>11.25</v>
      </c>
      <c r="K470" s="655">
        <v>0.5</v>
      </c>
    </row>
    <row r="471" spans="1:11" x14ac:dyDescent="0.25">
      <c r="A471" s="655" t="s">
        <v>1185</v>
      </c>
      <c r="B471" s="655" t="s">
        <v>748</v>
      </c>
      <c r="C471" s="655" t="s">
        <v>815</v>
      </c>
      <c r="D471" s="655"/>
      <c r="E471" s="655"/>
      <c r="F471" s="655"/>
      <c r="G471" s="655"/>
      <c r="H471" s="655">
        <v>0.99</v>
      </c>
      <c r="I471" s="655">
        <v>0.15</v>
      </c>
      <c r="J471" s="655"/>
      <c r="K471" s="655"/>
    </row>
    <row r="472" spans="1:11" x14ac:dyDescent="0.25">
      <c r="A472" s="655"/>
      <c r="B472" s="655"/>
      <c r="C472" s="655"/>
      <c r="D472" s="655" t="s">
        <v>1186</v>
      </c>
      <c r="E472" s="655" t="s">
        <v>885</v>
      </c>
      <c r="F472" s="655"/>
      <c r="G472" s="655"/>
      <c r="H472" s="655"/>
      <c r="I472" s="655"/>
      <c r="J472" s="655">
        <v>10.199999999999999</v>
      </c>
      <c r="K472" s="655">
        <v>4.8</v>
      </c>
    </row>
    <row r="473" spans="1:11" x14ac:dyDescent="0.25">
      <c r="A473" s="655" t="s">
        <v>1187</v>
      </c>
      <c r="B473" s="655" t="s">
        <v>831</v>
      </c>
      <c r="C473" s="655" t="s">
        <v>662</v>
      </c>
      <c r="D473" s="655"/>
      <c r="E473" s="655"/>
      <c r="F473" s="655"/>
      <c r="G473" s="655"/>
      <c r="H473" s="655">
        <v>1.05</v>
      </c>
      <c r="I473" s="655">
        <v>0.81</v>
      </c>
      <c r="J473" s="655"/>
      <c r="K473" s="655"/>
    </row>
    <row r="474" spans="1:11" x14ac:dyDescent="0.25">
      <c r="A474" s="655"/>
      <c r="B474" s="655"/>
      <c r="C474" s="655"/>
      <c r="D474" s="655" t="s">
        <v>796</v>
      </c>
      <c r="E474" s="655" t="s">
        <v>646</v>
      </c>
      <c r="F474" s="655"/>
      <c r="G474" s="655"/>
      <c r="H474" s="655"/>
      <c r="I474" s="655"/>
      <c r="J474" s="655">
        <v>10.050000000000001</v>
      </c>
      <c r="K474" s="655">
        <v>7.4</v>
      </c>
    </row>
    <row r="475" spans="1:11" x14ac:dyDescent="0.25">
      <c r="A475" s="655" t="s">
        <v>1188</v>
      </c>
      <c r="B475" s="655" t="s">
        <v>1058</v>
      </c>
      <c r="C475" s="655" t="s">
        <v>1026</v>
      </c>
      <c r="D475" s="655"/>
      <c r="E475" s="655"/>
      <c r="F475" s="655"/>
      <c r="G475" s="655"/>
      <c r="H475" s="655">
        <v>0.96</v>
      </c>
      <c r="I475" s="655">
        <v>0.67</v>
      </c>
      <c r="J475" s="655"/>
      <c r="K475" s="655"/>
    </row>
    <row r="476" spans="1:11" x14ac:dyDescent="0.25">
      <c r="A476" s="655"/>
      <c r="B476" s="655"/>
      <c r="C476" s="655"/>
      <c r="D476" s="655" t="s">
        <v>764</v>
      </c>
      <c r="E476" s="655" t="s">
        <v>996</v>
      </c>
      <c r="F476" s="655"/>
      <c r="G476" s="655"/>
      <c r="H476" s="655"/>
      <c r="I476" s="655"/>
      <c r="J476" s="655">
        <v>8.1</v>
      </c>
      <c r="K476" s="655">
        <v>4.3</v>
      </c>
    </row>
    <row r="477" spans="1:11" x14ac:dyDescent="0.25">
      <c r="A477" s="655" t="s">
        <v>1189</v>
      </c>
      <c r="B477" s="655" t="s">
        <v>1055</v>
      </c>
      <c r="C477" s="655" t="s">
        <v>661</v>
      </c>
      <c r="D477" s="655"/>
      <c r="E477" s="655"/>
      <c r="F477" s="655"/>
      <c r="G477" s="655"/>
      <c r="H477" s="655">
        <v>0.66</v>
      </c>
      <c r="I477" s="655">
        <v>0.19</v>
      </c>
      <c r="J477" s="655"/>
      <c r="K477" s="655"/>
    </row>
    <row r="478" spans="1:11" x14ac:dyDescent="0.25">
      <c r="A478" s="655"/>
      <c r="B478" s="655"/>
      <c r="C478" s="655"/>
      <c r="D478" s="655" t="s">
        <v>1190</v>
      </c>
      <c r="E478" s="655" t="s">
        <v>728</v>
      </c>
      <c r="F478" s="655"/>
      <c r="G478" s="655"/>
      <c r="H478" s="655"/>
      <c r="I478" s="655"/>
      <c r="J478" s="655">
        <v>4.4000000000000004</v>
      </c>
      <c r="K478" s="655">
        <v>2.85</v>
      </c>
    </row>
    <row r="479" spans="1:11" x14ac:dyDescent="0.25">
      <c r="A479" s="655" t="s">
        <v>1191</v>
      </c>
      <c r="B479" s="655" t="s">
        <v>998</v>
      </c>
      <c r="C479" s="655" t="s">
        <v>773</v>
      </c>
      <c r="D479" s="655"/>
      <c r="E479" s="655"/>
      <c r="F479" s="655"/>
      <c r="G479" s="655"/>
      <c r="H479" s="655">
        <v>0.22</v>
      </c>
      <c r="I479" s="655">
        <v>0.38</v>
      </c>
      <c r="J479" s="655"/>
      <c r="K479" s="655"/>
    </row>
    <row r="480" spans="1:11" x14ac:dyDescent="0.25">
      <c r="A480" s="655"/>
      <c r="B480" s="655"/>
      <c r="C480" s="655"/>
      <c r="D480" s="655" t="s">
        <v>1192</v>
      </c>
      <c r="E480" s="655" t="s">
        <v>1193</v>
      </c>
      <c r="F480" s="655"/>
      <c r="G480" s="655"/>
      <c r="H480" s="655"/>
      <c r="I480" s="655"/>
      <c r="J480" s="655">
        <v>2.2999999999999998</v>
      </c>
      <c r="K480" s="655">
        <v>4</v>
      </c>
    </row>
    <row r="481" spans="1:11" x14ac:dyDescent="0.25">
      <c r="A481" s="655" t="s">
        <v>1194</v>
      </c>
      <c r="B481" s="655" t="s">
        <v>701</v>
      </c>
      <c r="C481" s="655" t="s">
        <v>737</v>
      </c>
      <c r="D481" s="655"/>
      <c r="E481" s="655"/>
      <c r="F481" s="655"/>
      <c r="G481" s="655"/>
      <c r="H481" s="655">
        <v>0.24</v>
      </c>
      <c r="I481" s="655">
        <v>0.42</v>
      </c>
      <c r="J481" s="655"/>
      <c r="K481" s="655"/>
    </row>
    <row r="482" spans="1:11" x14ac:dyDescent="0.25">
      <c r="A482" s="655"/>
      <c r="B482" s="655"/>
      <c r="C482" s="655"/>
      <c r="D482" s="655" t="s">
        <v>890</v>
      </c>
      <c r="E482" s="655" t="s">
        <v>671</v>
      </c>
      <c r="F482" s="655"/>
      <c r="G482" s="655"/>
      <c r="H482" s="655"/>
      <c r="I482" s="655"/>
      <c r="J482" s="655">
        <v>1.25</v>
      </c>
      <c r="K482" s="655">
        <v>5.7</v>
      </c>
    </row>
    <row r="483" spans="1:11" x14ac:dyDescent="0.25">
      <c r="A483" s="655" t="s">
        <v>1195</v>
      </c>
      <c r="B483" s="655" t="s">
        <v>641</v>
      </c>
      <c r="C483" s="655" t="s">
        <v>778</v>
      </c>
      <c r="D483" s="655"/>
      <c r="E483" s="655"/>
      <c r="F483" s="655"/>
      <c r="G483" s="655"/>
      <c r="H483" s="655">
        <v>0.01</v>
      </c>
      <c r="I483" s="655">
        <v>0.72</v>
      </c>
      <c r="J483" s="655"/>
      <c r="K483" s="655"/>
    </row>
    <row r="484" spans="1:11" x14ac:dyDescent="0.25">
      <c r="A484" s="655"/>
      <c r="B484" s="655"/>
      <c r="C484" s="655"/>
      <c r="D484" s="655" t="s">
        <v>622</v>
      </c>
      <c r="E484" s="655" t="s">
        <v>1128</v>
      </c>
      <c r="F484" s="655"/>
      <c r="G484" s="655"/>
      <c r="H484" s="655"/>
      <c r="I484" s="655"/>
      <c r="J484" s="655">
        <v>0.03</v>
      </c>
      <c r="K484" s="655">
        <v>7</v>
      </c>
    </row>
    <row r="485" spans="1:11" x14ac:dyDescent="0.25">
      <c r="A485" s="655" t="s">
        <v>1196</v>
      </c>
      <c r="B485" s="655"/>
      <c r="C485" s="655" t="s">
        <v>670</v>
      </c>
      <c r="D485" s="655"/>
      <c r="E485" s="655"/>
      <c r="F485" s="655"/>
      <c r="G485" s="655"/>
      <c r="H485" s="655"/>
      <c r="I485" s="655">
        <v>0.68</v>
      </c>
      <c r="J485" s="655"/>
      <c r="K485" s="655"/>
    </row>
    <row r="486" spans="1:11" x14ac:dyDescent="0.25">
      <c r="A486" s="655"/>
      <c r="B486" s="655"/>
      <c r="C486" s="655"/>
      <c r="D486" s="655" t="s">
        <v>622</v>
      </c>
      <c r="E486" s="655" t="s">
        <v>1121</v>
      </c>
      <c r="F486" s="655"/>
      <c r="G486" s="655"/>
      <c r="H486" s="655"/>
      <c r="I486" s="655"/>
      <c r="J486" s="655">
        <v>0.03</v>
      </c>
      <c r="K486" s="655">
        <v>8.25</v>
      </c>
    </row>
    <row r="487" spans="1:11" x14ac:dyDescent="0.25">
      <c r="A487" s="655" t="s">
        <v>1197</v>
      </c>
      <c r="B487" s="655" t="s">
        <v>641</v>
      </c>
      <c r="C487" s="655" t="s">
        <v>1198</v>
      </c>
      <c r="D487" s="655"/>
      <c r="E487" s="655"/>
      <c r="F487" s="655"/>
      <c r="G487" s="655"/>
      <c r="H487" s="655">
        <v>0.01</v>
      </c>
      <c r="I487" s="655">
        <v>0.97</v>
      </c>
      <c r="J487" s="655"/>
      <c r="K487" s="655"/>
    </row>
    <row r="488" spans="1:11" x14ac:dyDescent="0.25">
      <c r="A488" s="655"/>
      <c r="B488" s="655"/>
      <c r="C488" s="655"/>
      <c r="D488" s="655" t="s">
        <v>622</v>
      </c>
      <c r="E488" s="655" t="s">
        <v>1199</v>
      </c>
      <c r="F488" s="655"/>
      <c r="G488" s="655"/>
      <c r="H488" s="655"/>
      <c r="I488" s="655"/>
      <c r="J488" s="655">
        <v>0.03</v>
      </c>
      <c r="K488" s="655">
        <v>15.5</v>
      </c>
    </row>
    <row r="489" spans="1:11" x14ac:dyDescent="0.25">
      <c r="A489" s="655" t="s">
        <v>1200</v>
      </c>
      <c r="B489" s="655"/>
      <c r="C489" s="655" t="s">
        <v>1201</v>
      </c>
      <c r="D489" s="655"/>
      <c r="E489" s="655"/>
      <c r="F489" s="655"/>
      <c r="G489" s="655"/>
      <c r="H489" s="655"/>
      <c r="I489" s="655">
        <v>2.13</v>
      </c>
      <c r="J489" s="655"/>
      <c r="K489" s="655"/>
    </row>
    <row r="490" spans="1:11" x14ac:dyDescent="0.25">
      <c r="A490" s="655"/>
      <c r="B490" s="655"/>
      <c r="C490" s="655"/>
      <c r="D490" s="655" t="s">
        <v>622</v>
      </c>
      <c r="E490" s="655" t="s">
        <v>1202</v>
      </c>
      <c r="F490" s="655"/>
      <c r="G490" s="655"/>
      <c r="H490" s="655"/>
      <c r="I490" s="655"/>
      <c r="J490" s="655">
        <v>0.03</v>
      </c>
      <c r="K490" s="655">
        <v>19</v>
      </c>
    </row>
    <row r="491" spans="1:11" x14ac:dyDescent="0.25">
      <c r="A491" s="655" t="s">
        <v>1203</v>
      </c>
      <c r="B491" s="655" t="s">
        <v>641</v>
      </c>
      <c r="C491" s="655" t="s">
        <v>984</v>
      </c>
      <c r="D491" s="655"/>
      <c r="E491" s="655"/>
      <c r="F491" s="655"/>
      <c r="G491" s="655"/>
      <c r="H491" s="655">
        <v>0.01</v>
      </c>
      <c r="I491" s="655">
        <v>1.67</v>
      </c>
      <c r="J491" s="655"/>
      <c r="K491" s="655"/>
    </row>
    <row r="492" spans="1:11" x14ac:dyDescent="0.25">
      <c r="A492" s="655"/>
      <c r="B492" s="655"/>
      <c r="C492" s="655"/>
      <c r="D492" s="655" t="s">
        <v>910</v>
      </c>
      <c r="E492" s="655" t="s">
        <v>1204</v>
      </c>
      <c r="F492" s="655"/>
      <c r="G492" s="655"/>
      <c r="H492" s="655"/>
      <c r="I492" s="655"/>
      <c r="J492" s="655">
        <v>0.95</v>
      </c>
      <c r="K492" s="655">
        <v>13.55</v>
      </c>
    </row>
    <row r="493" spans="1:11" x14ac:dyDescent="0.25">
      <c r="A493" s="655" t="s">
        <v>1205</v>
      </c>
      <c r="B493" s="655" t="s">
        <v>1161</v>
      </c>
      <c r="C493" s="655" t="s">
        <v>640</v>
      </c>
      <c r="D493" s="655"/>
      <c r="E493" s="655"/>
      <c r="F493" s="655"/>
      <c r="G493" s="655"/>
      <c r="H493" s="655">
        <v>0.18</v>
      </c>
      <c r="I493" s="655">
        <v>1.04</v>
      </c>
      <c r="J493" s="655"/>
      <c r="K493" s="655"/>
    </row>
    <row r="494" spans="1:11" x14ac:dyDescent="0.25">
      <c r="A494" s="655"/>
      <c r="B494" s="655"/>
      <c r="C494" s="655"/>
      <c r="D494" s="655" t="s">
        <v>738</v>
      </c>
      <c r="E494" s="655" t="s">
        <v>1206</v>
      </c>
      <c r="F494" s="655"/>
      <c r="G494" s="655"/>
      <c r="H494" s="655"/>
      <c r="I494" s="655"/>
      <c r="J494" s="655">
        <v>2.9</v>
      </c>
      <c r="K494" s="655">
        <v>7.3</v>
      </c>
    </row>
    <row r="495" spans="1:11" x14ac:dyDescent="0.25">
      <c r="A495" s="655" t="s">
        <v>1207</v>
      </c>
      <c r="B495" s="655" t="s">
        <v>694</v>
      </c>
      <c r="C495" s="655" t="s">
        <v>737</v>
      </c>
      <c r="D495" s="655"/>
      <c r="E495" s="655"/>
      <c r="F495" s="655"/>
      <c r="G495" s="655"/>
      <c r="H495" s="655">
        <v>0.4</v>
      </c>
      <c r="I495" s="655">
        <v>0.42</v>
      </c>
      <c r="J495" s="655"/>
      <c r="K495" s="655"/>
    </row>
    <row r="496" spans="1:11" x14ac:dyDescent="0.25">
      <c r="A496" s="655"/>
      <c r="B496" s="655"/>
      <c r="C496" s="655"/>
      <c r="D496" s="655" t="s">
        <v>231</v>
      </c>
      <c r="E496" s="655" t="s">
        <v>600</v>
      </c>
      <c r="F496" s="655"/>
      <c r="G496" s="655"/>
      <c r="H496" s="655"/>
      <c r="I496" s="655"/>
      <c r="J496" s="655">
        <v>6.25</v>
      </c>
      <c r="K496" s="655">
        <v>1.4</v>
      </c>
    </row>
    <row r="497" spans="1:11" x14ac:dyDescent="0.25">
      <c r="A497" s="655" t="s">
        <v>1208</v>
      </c>
      <c r="B497" s="655" t="s">
        <v>863</v>
      </c>
      <c r="C497" s="655"/>
      <c r="D497" s="655"/>
      <c r="E497" s="655"/>
      <c r="F497" s="655"/>
      <c r="G497" s="655"/>
      <c r="H497" s="655">
        <v>0.85</v>
      </c>
      <c r="I497" s="655"/>
      <c r="J497" s="655"/>
      <c r="K497" s="655"/>
    </row>
    <row r="498" spans="1:11" x14ac:dyDescent="0.25">
      <c r="A498" s="655"/>
      <c r="B498" s="655"/>
      <c r="C498" s="655"/>
      <c r="D498" s="655" t="s">
        <v>1209</v>
      </c>
      <c r="E498" s="655" t="s">
        <v>647</v>
      </c>
      <c r="F498" s="655"/>
      <c r="G498" s="655"/>
      <c r="H498" s="655"/>
      <c r="I498" s="655"/>
      <c r="J498" s="655">
        <v>5.9</v>
      </c>
      <c r="K498" s="655">
        <v>0.77</v>
      </c>
    </row>
    <row r="499" spans="1:11" x14ac:dyDescent="0.25">
      <c r="A499" s="655" t="s">
        <v>1210</v>
      </c>
      <c r="B499" s="655" t="s">
        <v>705</v>
      </c>
      <c r="C499" s="655" t="s">
        <v>598</v>
      </c>
      <c r="D499" s="655"/>
      <c r="E499" s="655"/>
      <c r="F499" s="655"/>
      <c r="G499" s="655"/>
      <c r="H499" s="655">
        <v>0.33</v>
      </c>
      <c r="I499" s="655">
        <v>0.23</v>
      </c>
      <c r="J499" s="655"/>
      <c r="K499" s="655"/>
    </row>
    <row r="500" spans="1:11" x14ac:dyDescent="0.25">
      <c r="A500" s="655"/>
      <c r="B500" s="655"/>
      <c r="C500" s="655"/>
      <c r="D500" s="655" t="s">
        <v>774</v>
      </c>
      <c r="E500" s="655" t="s">
        <v>647</v>
      </c>
      <c r="F500" s="655"/>
      <c r="G500" s="655"/>
      <c r="H500" s="655"/>
      <c r="I500" s="655"/>
      <c r="J500" s="655">
        <v>3.55</v>
      </c>
      <c r="K500" s="655">
        <v>0.77</v>
      </c>
    </row>
    <row r="501" spans="1:11" x14ac:dyDescent="0.25">
      <c r="A501" s="655" t="s">
        <v>1211</v>
      </c>
      <c r="B501" s="655" t="s">
        <v>773</v>
      </c>
      <c r="C501" s="655" t="s">
        <v>611</v>
      </c>
      <c r="D501" s="655"/>
      <c r="E501" s="655"/>
      <c r="F501" s="655"/>
      <c r="G501" s="655"/>
      <c r="H501" s="655">
        <v>0.38</v>
      </c>
      <c r="I501" s="655">
        <v>0</v>
      </c>
      <c r="J501" s="655"/>
      <c r="K501" s="655"/>
    </row>
    <row r="502" spans="1:11" x14ac:dyDescent="0.25">
      <c r="A502" s="655"/>
      <c r="B502" s="655"/>
      <c r="C502" s="655"/>
      <c r="D502" s="655" t="s">
        <v>899</v>
      </c>
      <c r="E502" s="655" t="s">
        <v>601</v>
      </c>
      <c r="F502" s="655"/>
      <c r="G502" s="655"/>
      <c r="H502" s="655"/>
      <c r="I502" s="655"/>
      <c r="J502" s="655">
        <v>2.15</v>
      </c>
      <c r="K502" s="655">
        <v>0.1</v>
      </c>
    </row>
    <row r="503" spans="1:11" x14ac:dyDescent="0.25">
      <c r="A503" s="655" t="s">
        <v>1212</v>
      </c>
      <c r="B503" s="655" t="s">
        <v>829</v>
      </c>
      <c r="C503" s="655" t="s">
        <v>622</v>
      </c>
      <c r="D503" s="655"/>
      <c r="E503" s="655"/>
      <c r="F503" s="655"/>
      <c r="G503" s="655"/>
      <c r="H503" s="655">
        <v>0.05</v>
      </c>
      <c r="I503" s="655">
        <v>0.03</v>
      </c>
      <c r="J503" s="655"/>
      <c r="K503" s="655"/>
    </row>
    <row r="504" spans="1:11" x14ac:dyDescent="0.25">
      <c r="A504" s="655"/>
      <c r="B504" s="655"/>
      <c r="C504" s="655"/>
      <c r="D504" s="655" t="s">
        <v>855</v>
      </c>
      <c r="E504" s="655" t="s">
        <v>874</v>
      </c>
      <c r="F504" s="655"/>
      <c r="G504" s="655"/>
      <c r="H504" s="655"/>
      <c r="I504" s="655"/>
      <c r="J504" s="655">
        <v>2.25</v>
      </c>
      <c r="K504" s="655">
        <v>2.5499999999999998</v>
      </c>
    </row>
    <row r="505" spans="1:11" x14ac:dyDescent="0.25">
      <c r="A505" s="655" t="s">
        <v>1213</v>
      </c>
      <c r="B505" s="655" t="s">
        <v>694</v>
      </c>
      <c r="C505" s="655" t="s">
        <v>676</v>
      </c>
      <c r="D505" s="655"/>
      <c r="E505" s="655"/>
      <c r="F505" s="655"/>
      <c r="G505" s="655"/>
      <c r="H505" s="655">
        <v>0.4</v>
      </c>
      <c r="I505" s="655">
        <v>0.48</v>
      </c>
      <c r="J505" s="655"/>
      <c r="K505" s="655"/>
    </row>
    <row r="506" spans="1:11" x14ac:dyDescent="0.25">
      <c r="A506" s="655"/>
      <c r="B506" s="655"/>
      <c r="C506" s="655"/>
      <c r="D506" s="655" t="s">
        <v>858</v>
      </c>
      <c r="E506" s="655" t="s">
        <v>879</v>
      </c>
      <c r="F506" s="655"/>
      <c r="G506" s="655"/>
      <c r="H506" s="655"/>
      <c r="I506" s="655"/>
      <c r="J506" s="655">
        <v>3.4</v>
      </c>
      <c r="K506" s="655">
        <v>6.2</v>
      </c>
    </row>
    <row r="507" spans="1:11" x14ac:dyDescent="0.25">
      <c r="A507" s="655" t="s">
        <v>1214</v>
      </c>
      <c r="B507" s="655" t="s">
        <v>717</v>
      </c>
      <c r="C507" s="655" t="s">
        <v>629</v>
      </c>
      <c r="D507" s="655"/>
      <c r="E507" s="655"/>
      <c r="F507" s="655"/>
      <c r="G507" s="655"/>
      <c r="H507" s="655">
        <v>0.28000000000000003</v>
      </c>
      <c r="I507" s="655">
        <v>0.76</v>
      </c>
      <c r="J507" s="655"/>
      <c r="K507" s="655"/>
    </row>
    <row r="508" spans="1:11" x14ac:dyDescent="0.25">
      <c r="A508" s="655"/>
      <c r="B508" s="655"/>
      <c r="C508" s="655"/>
      <c r="D508" s="655" t="s">
        <v>1001</v>
      </c>
      <c r="E508" s="655" t="s">
        <v>723</v>
      </c>
      <c r="F508" s="655"/>
      <c r="G508" s="655"/>
      <c r="H508" s="655"/>
      <c r="I508" s="655"/>
      <c r="J508" s="655">
        <v>0.93</v>
      </c>
      <c r="K508" s="655">
        <v>7.5</v>
      </c>
    </row>
    <row r="509" spans="1:11" x14ac:dyDescent="0.25">
      <c r="A509" s="655" t="s">
        <v>1215</v>
      </c>
      <c r="B509" s="655" t="s">
        <v>611</v>
      </c>
      <c r="C509" s="655" t="s">
        <v>953</v>
      </c>
      <c r="D509" s="655"/>
      <c r="E509" s="655"/>
      <c r="F509" s="655"/>
      <c r="G509" s="655"/>
      <c r="H509" s="655">
        <v>0</v>
      </c>
      <c r="I509" s="655">
        <v>0.74</v>
      </c>
      <c r="J509" s="655"/>
      <c r="K509" s="655"/>
    </row>
    <row r="510" spans="1:11" x14ac:dyDescent="0.25">
      <c r="A510" s="655"/>
      <c r="B510" s="655"/>
      <c r="C510" s="655"/>
      <c r="D510" s="655" t="s">
        <v>617</v>
      </c>
      <c r="E510" s="655" t="s">
        <v>996</v>
      </c>
      <c r="F510" s="655"/>
      <c r="G510" s="655"/>
      <c r="H510" s="655"/>
      <c r="I510" s="655"/>
      <c r="J510" s="655">
        <v>0.2</v>
      </c>
      <c r="K510" s="655">
        <v>4.3</v>
      </c>
    </row>
    <row r="511" spans="1:11" x14ac:dyDescent="0.25">
      <c r="A511" s="655" t="s">
        <v>1216</v>
      </c>
      <c r="B511" s="655" t="s">
        <v>755</v>
      </c>
      <c r="C511" s="655" t="s">
        <v>685</v>
      </c>
      <c r="D511" s="655"/>
      <c r="E511" s="655"/>
      <c r="F511" s="655"/>
      <c r="G511" s="655"/>
      <c r="H511" s="655">
        <v>0.06</v>
      </c>
      <c r="I511" s="655">
        <v>0.12</v>
      </c>
      <c r="J511" s="655"/>
      <c r="K511" s="655"/>
    </row>
    <row r="512" spans="1:11" x14ac:dyDescent="0.25">
      <c r="A512" s="655"/>
      <c r="B512" s="655"/>
      <c r="C512" s="655"/>
      <c r="D512" s="655" t="s">
        <v>617</v>
      </c>
      <c r="E512" s="655" t="s">
        <v>885</v>
      </c>
      <c r="F512" s="655"/>
      <c r="G512" s="655"/>
      <c r="H512" s="655"/>
      <c r="I512" s="655"/>
      <c r="J512" s="655">
        <v>0.2</v>
      </c>
      <c r="K512" s="655">
        <v>4.8</v>
      </c>
    </row>
    <row r="513" spans="1:11" x14ac:dyDescent="0.25">
      <c r="A513" s="655" t="s">
        <v>1217</v>
      </c>
      <c r="B513" s="655"/>
      <c r="C513" s="655" t="s">
        <v>913</v>
      </c>
      <c r="D513" s="655"/>
      <c r="E513" s="655"/>
      <c r="F513" s="655"/>
      <c r="G513" s="655"/>
      <c r="H513" s="655"/>
      <c r="I513" s="655">
        <v>0.84</v>
      </c>
      <c r="J513" s="655"/>
      <c r="K513" s="655"/>
    </row>
    <row r="514" spans="1:11" x14ac:dyDescent="0.25">
      <c r="A514" s="655"/>
      <c r="B514" s="655"/>
      <c r="C514" s="655"/>
      <c r="D514" s="655" t="s">
        <v>613</v>
      </c>
      <c r="E514" s="655" t="s">
        <v>1126</v>
      </c>
      <c r="F514" s="655"/>
      <c r="G514" s="655"/>
      <c r="H514" s="655"/>
      <c r="I514" s="655"/>
      <c r="J514" s="655">
        <v>0.63</v>
      </c>
      <c r="K514" s="655">
        <v>4.75</v>
      </c>
    </row>
    <row r="515" spans="1:11" x14ac:dyDescent="0.25">
      <c r="A515" s="655" t="s">
        <v>1218</v>
      </c>
      <c r="B515" s="655" t="s">
        <v>661</v>
      </c>
      <c r="C515" s="655" t="s">
        <v>1130</v>
      </c>
      <c r="D515" s="655"/>
      <c r="E515" s="655"/>
      <c r="F515" s="655"/>
      <c r="G515" s="655"/>
      <c r="H515" s="655">
        <v>0.19</v>
      </c>
      <c r="I515" s="655">
        <v>0.11</v>
      </c>
      <c r="J515" s="655"/>
      <c r="K515" s="655"/>
    </row>
    <row r="516" spans="1:11" x14ac:dyDescent="0.25">
      <c r="A516" s="655"/>
      <c r="B516" s="655"/>
      <c r="C516" s="655"/>
      <c r="D516" s="655" t="s">
        <v>1219</v>
      </c>
      <c r="E516" s="655" t="s">
        <v>686</v>
      </c>
      <c r="F516" s="655"/>
      <c r="G516" s="655"/>
      <c r="H516" s="655"/>
      <c r="I516" s="655"/>
      <c r="J516" s="655">
        <v>7.45</v>
      </c>
      <c r="K516" s="655">
        <v>0.37</v>
      </c>
    </row>
    <row r="517" spans="1:11" x14ac:dyDescent="0.25">
      <c r="A517" s="655" t="s">
        <v>1220</v>
      </c>
      <c r="B517" s="655" t="s">
        <v>710</v>
      </c>
      <c r="C517" s="655"/>
      <c r="D517" s="655"/>
      <c r="E517" s="655"/>
      <c r="F517" s="655"/>
      <c r="G517" s="655"/>
      <c r="H517" s="655">
        <v>1.3</v>
      </c>
      <c r="I517" s="655"/>
      <c r="J517" s="655"/>
      <c r="K517" s="655"/>
    </row>
    <row r="518" spans="1:11" x14ac:dyDescent="0.25">
      <c r="A518" s="655"/>
      <c r="B518" s="655"/>
      <c r="C518" s="655"/>
      <c r="D518" s="655" t="s">
        <v>1033</v>
      </c>
      <c r="E518" s="655" t="s">
        <v>611</v>
      </c>
      <c r="F518" s="655"/>
      <c r="G518" s="655"/>
      <c r="H518" s="655"/>
      <c r="I518" s="655"/>
      <c r="J518" s="655">
        <v>10.25</v>
      </c>
      <c r="K518" s="655">
        <v>0</v>
      </c>
    </row>
    <row r="519" spans="1:11" x14ac:dyDescent="0.25">
      <c r="A519" s="655" t="s">
        <v>1221</v>
      </c>
      <c r="B519" s="655" t="s">
        <v>852</v>
      </c>
      <c r="C519" s="655"/>
      <c r="D519" s="655"/>
      <c r="E519" s="655"/>
      <c r="F519" s="655"/>
      <c r="G519" s="655"/>
      <c r="H519" s="655">
        <v>0.75</v>
      </c>
      <c r="I519" s="655"/>
      <c r="J519" s="655"/>
      <c r="K519" s="655"/>
    </row>
    <row r="520" spans="1:11" x14ac:dyDescent="0.25">
      <c r="A520" s="655"/>
      <c r="B520" s="655"/>
      <c r="C520" s="655"/>
      <c r="D520" s="655" t="s">
        <v>723</v>
      </c>
      <c r="E520" s="655" t="s">
        <v>705</v>
      </c>
      <c r="F520" s="655"/>
      <c r="G520" s="655"/>
      <c r="H520" s="655"/>
      <c r="I520" s="655"/>
      <c r="J520" s="655">
        <v>7.5</v>
      </c>
      <c r="K520" s="655">
        <v>0.33</v>
      </c>
    </row>
    <row r="521" spans="1:11" x14ac:dyDescent="0.25">
      <c r="A521" s="655" t="s">
        <v>1222</v>
      </c>
      <c r="B521" s="655" t="s">
        <v>852</v>
      </c>
      <c r="C521" s="655" t="s">
        <v>601</v>
      </c>
      <c r="D521" s="655"/>
      <c r="E521" s="655"/>
      <c r="F521" s="655"/>
      <c r="G521" s="655"/>
      <c r="H521" s="655">
        <v>0.75</v>
      </c>
      <c r="I521" s="655">
        <v>0.1</v>
      </c>
      <c r="J521" s="655"/>
      <c r="K521" s="655"/>
    </row>
    <row r="522" spans="1:11" x14ac:dyDescent="0.25">
      <c r="A522" s="655"/>
      <c r="B522" s="655"/>
      <c r="C522" s="655"/>
      <c r="D522" s="655" t="s">
        <v>916</v>
      </c>
      <c r="E522" s="655" t="s">
        <v>728</v>
      </c>
      <c r="F522" s="655"/>
      <c r="G522" s="655"/>
      <c r="H522" s="655"/>
      <c r="I522" s="655"/>
      <c r="J522" s="655">
        <v>5.15</v>
      </c>
      <c r="K522" s="655">
        <v>2.85</v>
      </c>
    </row>
    <row r="523" spans="1:11" x14ac:dyDescent="0.25">
      <c r="A523" s="655" t="s">
        <v>1223</v>
      </c>
      <c r="B523" s="655" t="s">
        <v>717</v>
      </c>
      <c r="C523" s="655" t="s">
        <v>731</v>
      </c>
      <c r="D523" s="655"/>
      <c r="E523" s="655"/>
      <c r="F523" s="655"/>
      <c r="G523" s="655"/>
      <c r="H523" s="655">
        <v>0.28000000000000003</v>
      </c>
      <c r="I523" s="655">
        <v>0.47</v>
      </c>
      <c r="J523" s="655"/>
      <c r="K523" s="655"/>
    </row>
    <row r="524" spans="1:11" x14ac:dyDescent="0.25">
      <c r="A524" s="655"/>
      <c r="B524" s="655"/>
      <c r="C524" s="655"/>
      <c r="D524" s="655" t="s">
        <v>855</v>
      </c>
      <c r="E524" s="655" t="s">
        <v>847</v>
      </c>
      <c r="F524" s="655"/>
      <c r="G524" s="655"/>
      <c r="H524" s="655"/>
      <c r="I524" s="655"/>
      <c r="J524" s="655">
        <v>2.25</v>
      </c>
      <c r="K524" s="655">
        <v>5.45</v>
      </c>
    </row>
    <row r="525" spans="1:11" x14ac:dyDescent="0.25">
      <c r="A525" s="655" t="s">
        <v>1224</v>
      </c>
      <c r="B525" s="655" t="s">
        <v>726</v>
      </c>
      <c r="C525" s="655" t="s">
        <v>725</v>
      </c>
      <c r="D525" s="655"/>
      <c r="E525" s="655"/>
      <c r="F525" s="655"/>
      <c r="G525" s="655"/>
      <c r="H525" s="655">
        <v>0.17</v>
      </c>
      <c r="I525" s="655">
        <v>0.62</v>
      </c>
      <c r="J525" s="655"/>
      <c r="K525" s="655"/>
    </row>
    <row r="526" spans="1:11" x14ac:dyDescent="0.25">
      <c r="A526" s="655"/>
      <c r="B526" s="655"/>
      <c r="C526" s="655"/>
      <c r="D526" s="655" t="s">
        <v>758</v>
      </c>
      <c r="E526" s="655" t="s">
        <v>1033</v>
      </c>
      <c r="F526" s="655"/>
      <c r="G526" s="655"/>
      <c r="H526" s="655"/>
      <c r="I526" s="655"/>
      <c r="J526" s="655">
        <v>0.56999999999999995</v>
      </c>
      <c r="K526" s="655">
        <v>10.25</v>
      </c>
    </row>
    <row r="527" spans="1:11" x14ac:dyDescent="0.25">
      <c r="A527" s="655" t="s">
        <v>1225</v>
      </c>
      <c r="B527" s="655"/>
      <c r="C527" s="655" t="s">
        <v>1226</v>
      </c>
      <c r="D527" s="655"/>
      <c r="E527" s="655"/>
      <c r="F527" s="655"/>
      <c r="G527" s="655"/>
      <c r="H527" s="655"/>
      <c r="I527" s="655">
        <v>1.43</v>
      </c>
      <c r="J527" s="655"/>
      <c r="K527" s="655"/>
    </row>
    <row r="528" spans="1:11" x14ac:dyDescent="0.25">
      <c r="A528" s="655"/>
      <c r="B528" s="655"/>
      <c r="C528" s="655"/>
      <c r="D528" s="655" t="s">
        <v>726</v>
      </c>
      <c r="E528" s="655" t="s">
        <v>1227</v>
      </c>
      <c r="F528" s="655"/>
      <c r="G528" s="655"/>
      <c r="H528" s="655"/>
      <c r="I528" s="655"/>
      <c r="J528" s="655">
        <v>0.17</v>
      </c>
      <c r="K528" s="655">
        <v>14.25</v>
      </c>
    </row>
    <row r="529" spans="1:11" x14ac:dyDescent="0.25">
      <c r="A529" s="655" t="s">
        <v>1228</v>
      </c>
      <c r="B529" s="655" t="s">
        <v>829</v>
      </c>
      <c r="C529" s="655" t="s">
        <v>958</v>
      </c>
      <c r="D529" s="655"/>
      <c r="E529" s="655"/>
      <c r="F529" s="655"/>
      <c r="G529" s="655"/>
      <c r="H529" s="655">
        <v>0.05</v>
      </c>
      <c r="I529" s="655">
        <v>1.42</v>
      </c>
      <c r="J529" s="655"/>
      <c r="K529" s="655"/>
    </row>
    <row r="530" spans="1:11" x14ac:dyDescent="0.25">
      <c r="A530" s="655"/>
      <c r="B530" s="655"/>
      <c r="C530" s="655"/>
      <c r="D530" s="655" t="s">
        <v>852</v>
      </c>
      <c r="E530" s="655" t="s">
        <v>1229</v>
      </c>
      <c r="F530" s="655"/>
      <c r="G530" s="655"/>
      <c r="H530" s="655"/>
      <c r="I530" s="655"/>
      <c r="J530" s="655">
        <v>0.75</v>
      </c>
      <c r="K530" s="655">
        <v>13.9</v>
      </c>
    </row>
    <row r="531" spans="1:11" x14ac:dyDescent="0.25">
      <c r="A531" s="655" t="s">
        <v>1230</v>
      </c>
      <c r="B531" s="655" t="s">
        <v>601</v>
      </c>
      <c r="C531" s="655" t="s">
        <v>974</v>
      </c>
      <c r="D531" s="655"/>
      <c r="E531" s="655"/>
      <c r="F531" s="655"/>
      <c r="G531" s="655"/>
      <c r="H531" s="655">
        <v>0.1</v>
      </c>
      <c r="I531" s="655">
        <v>1.36</v>
      </c>
      <c r="J531" s="655"/>
      <c r="K531" s="655"/>
    </row>
    <row r="532" spans="1:11" x14ac:dyDescent="0.25">
      <c r="A532" s="655"/>
      <c r="B532" s="655"/>
      <c r="C532" s="655"/>
      <c r="D532" s="655" t="s">
        <v>890</v>
      </c>
      <c r="E532" s="655" t="s">
        <v>1231</v>
      </c>
      <c r="F532" s="655"/>
      <c r="G532" s="655"/>
      <c r="H532" s="655"/>
      <c r="I532" s="655"/>
      <c r="J532" s="655">
        <v>1.25</v>
      </c>
      <c r="K532" s="655">
        <v>15.2</v>
      </c>
    </row>
    <row r="533" spans="1:11" x14ac:dyDescent="0.25">
      <c r="A533" s="655" t="s">
        <v>1232</v>
      </c>
      <c r="B533" s="655" t="s">
        <v>815</v>
      </c>
      <c r="C533" s="655" t="s">
        <v>1233</v>
      </c>
      <c r="D533" s="655"/>
      <c r="E533" s="655"/>
      <c r="F533" s="655"/>
      <c r="G533" s="655"/>
      <c r="H533" s="655">
        <v>0.15</v>
      </c>
      <c r="I533" s="655">
        <v>1.68</v>
      </c>
      <c r="J533" s="655"/>
      <c r="K533" s="655"/>
    </row>
    <row r="534" spans="1:11" x14ac:dyDescent="0.25">
      <c r="A534" s="655"/>
      <c r="B534" s="655"/>
      <c r="C534" s="655"/>
      <c r="D534" s="655" t="s">
        <v>853</v>
      </c>
      <c r="E534" s="655" t="s">
        <v>1234</v>
      </c>
      <c r="F534" s="655"/>
      <c r="G534" s="655"/>
      <c r="H534" s="655"/>
      <c r="I534" s="655"/>
      <c r="J534" s="655">
        <v>5.8</v>
      </c>
      <c r="K534" s="655">
        <v>12.5</v>
      </c>
    </row>
    <row r="535" spans="1:11" x14ac:dyDescent="0.25">
      <c r="A535" s="655" t="s">
        <v>1235</v>
      </c>
      <c r="B535" s="655" t="s">
        <v>798</v>
      </c>
      <c r="C535" s="655" t="s">
        <v>1236</v>
      </c>
      <c r="D535" s="655"/>
      <c r="E535" s="655"/>
      <c r="F535" s="655"/>
      <c r="G535" s="655"/>
      <c r="H535" s="655">
        <v>1.01</v>
      </c>
      <c r="I535" s="655">
        <v>0.82</v>
      </c>
      <c r="J535" s="655"/>
      <c r="K535" s="655"/>
    </row>
    <row r="536" spans="1:11" x14ac:dyDescent="0.25">
      <c r="A536" s="655"/>
      <c r="B536" s="655"/>
      <c r="C536" s="655"/>
      <c r="D536" s="655" t="s">
        <v>1237</v>
      </c>
      <c r="E536" s="655" t="s">
        <v>887</v>
      </c>
      <c r="F536" s="655"/>
      <c r="G536" s="655"/>
      <c r="H536" s="655"/>
      <c r="I536" s="655"/>
      <c r="J536" s="655">
        <v>6.5</v>
      </c>
      <c r="K536" s="655">
        <v>4.95</v>
      </c>
    </row>
    <row r="537" spans="1:11" x14ac:dyDescent="0.25">
      <c r="A537" s="655" t="s">
        <v>1238</v>
      </c>
      <c r="B537" s="655" t="s">
        <v>990</v>
      </c>
      <c r="C537" s="655" t="s">
        <v>726</v>
      </c>
      <c r="D537" s="655"/>
      <c r="E537" s="655"/>
      <c r="F537" s="655"/>
      <c r="G537" s="655"/>
      <c r="H537" s="655">
        <v>0.28999999999999998</v>
      </c>
      <c r="I537" s="655">
        <v>0.17</v>
      </c>
      <c r="J537" s="655"/>
      <c r="K537" s="655"/>
    </row>
    <row r="538" spans="1:11" x14ac:dyDescent="0.25">
      <c r="A538" s="655"/>
      <c r="B538" s="655"/>
      <c r="C538" s="655"/>
      <c r="D538" s="655" t="s">
        <v>1070</v>
      </c>
      <c r="E538" s="655" t="s">
        <v>1239</v>
      </c>
      <c r="F538" s="655"/>
      <c r="G538" s="655"/>
      <c r="H538" s="655"/>
      <c r="I538" s="655"/>
      <c r="J538" s="655">
        <v>1.9</v>
      </c>
      <c r="K538" s="655">
        <v>2.75</v>
      </c>
    </row>
    <row r="539" spans="1:11" x14ac:dyDescent="0.25">
      <c r="A539" s="655" t="s">
        <v>1240</v>
      </c>
      <c r="B539" s="655" t="s">
        <v>842</v>
      </c>
      <c r="C539" s="655" t="s">
        <v>773</v>
      </c>
      <c r="D539" s="655"/>
      <c r="E539" s="655"/>
      <c r="F539" s="655"/>
      <c r="G539" s="655"/>
      <c r="H539" s="655">
        <v>0.09</v>
      </c>
      <c r="I539" s="655">
        <v>0.38</v>
      </c>
      <c r="J539" s="655"/>
      <c r="K539" s="655"/>
    </row>
    <row r="540" spans="1:11" x14ac:dyDescent="0.25">
      <c r="A540" s="655"/>
      <c r="B540" s="655"/>
      <c r="C540" s="655"/>
      <c r="D540" s="655" t="s">
        <v>826</v>
      </c>
      <c r="E540" s="655" t="s">
        <v>1020</v>
      </c>
      <c r="F540" s="655"/>
      <c r="G540" s="655"/>
      <c r="H540" s="655"/>
      <c r="I540" s="655"/>
      <c r="J540" s="655">
        <v>0.3</v>
      </c>
      <c r="K540" s="655">
        <v>6</v>
      </c>
    </row>
    <row r="541" spans="1:11" x14ac:dyDescent="0.25">
      <c r="A541" s="655" t="s">
        <v>1241</v>
      </c>
      <c r="B541" s="655" t="s">
        <v>611</v>
      </c>
      <c r="C541" s="655" t="s">
        <v>1236</v>
      </c>
      <c r="D541" s="655"/>
      <c r="E541" s="655"/>
      <c r="F541" s="655"/>
      <c r="G541" s="655"/>
      <c r="H541" s="655">
        <v>0</v>
      </c>
      <c r="I541" s="655">
        <v>0.82</v>
      </c>
      <c r="J541" s="655"/>
      <c r="K541" s="655"/>
    </row>
    <row r="542" spans="1:11" x14ac:dyDescent="0.25">
      <c r="A542" s="655"/>
      <c r="B542" s="655"/>
      <c r="C542" s="655"/>
      <c r="D542" s="655" t="s">
        <v>811</v>
      </c>
      <c r="E542" s="655" t="s">
        <v>885</v>
      </c>
      <c r="F542" s="655"/>
      <c r="G542" s="655"/>
      <c r="H542" s="655"/>
      <c r="I542" s="655"/>
      <c r="J542" s="655">
        <v>1.73</v>
      </c>
      <c r="K542" s="655">
        <v>4.8</v>
      </c>
    </row>
    <row r="543" spans="1:11" x14ac:dyDescent="0.25">
      <c r="A543" s="655" t="s">
        <v>1242</v>
      </c>
      <c r="B543" s="655" t="s">
        <v>769</v>
      </c>
      <c r="C543" s="655" t="s">
        <v>915</v>
      </c>
      <c r="D543" s="655"/>
      <c r="E543" s="655"/>
      <c r="F543" s="655"/>
      <c r="G543" s="655"/>
      <c r="H543" s="655">
        <v>0.52</v>
      </c>
      <c r="I543" s="655">
        <v>0.14000000000000001</v>
      </c>
      <c r="J543" s="655"/>
      <c r="K543" s="655"/>
    </row>
    <row r="544" spans="1:11" x14ac:dyDescent="0.25">
      <c r="A544" s="655"/>
      <c r="B544" s="655"/>
      <c r="C544" s="655"/>
      <c r="D544" s="655" t="s">
        <v>922</v>
      </c>
      <c r="E544" s="655" t="s">
        <v>731</v>
      </c>
      <c r="F544" s="655"/>
      <c r="G544" s="655"/>
      <c r="H544" s="655"/>
      <c r="I544" s="655"/>
      <c r="J544" s="655">
        <v>4.5999999999999996</v>
      </c>
      <c r="K544" s="655">
        <v>0.47</v>
      </c>
    </row>
    <row r="545" spans="1:11" x14ac:dyDescent="0.25">
      <c r="A545" s="655" t="s">
        <v>1243</v>
      </c>
      <c r="B545" s="655" t="s">
        <v>694</v>
      </c>
      <c r="C545" s="655"/>
      <c r="D545" s="655"/>
      <c r="E545" s="655"/>
      <c r="F545" s="655"/>
      <c r="G545" s="655"/>
      <c r="H545" s="655">
        <v>0.4</v>
      </c>
      <c r="I545" s="655"/>
      <c r="J545" s="655"/>
      <c r="K545" s="655"/>
    </row>
    <row r="546" spans="1:11" x14ac:dyDescent="0.25">
      <c r="A546" s="655"/>
      <c r="B546" s="655"/>
      <c r="C546" s="655"/>
      <c r="D546" s="655" t="s">
        <v>771</v>
      </c>
      <c r="E546" s="655" t="s">
        <v>749</v>
      </c>
      <c r="F546" s="655"/>
      <c r="G546" s="655"/>
      <c r="H546" s="655"/>
      <c r="I546" s="655"/>
      <c r="J546" s="655">
        <v>4.5</v>
      </c>
      <c r="K546" s="655">
        <v>0.27</v>
      </c>
    </row>
    <row r="547" spans="1:11" x14ac:dyDescent="0.25">
      <c r="A547" s="655" t="s">
        <v>1244</v>
      </c>
      <c r="B547" s="655" t="s">
        <v>987</v>
      </c>
      <c r="C547" s="655" t="s">
        <v>752</v>
      </c>
      <c r="D547" s="655"/>
      <c r="E547" s="655"/>
      <c r="F547" s="655"/>
      <c r="G547" s="655"/>
      <c r="H547" s="655">
        <v>0.5</v>
      </c>
      <c r="I547" s="655">
        <v>0.08</v>
      </c>
      <c r="J547" s="655"/>
      <c r="K547" s="655"/>
    </row>
    <row r="548" spans="1:11" x14ac:dyDescent="0.25">
      <c r="A548" s="655"/>
      <c r="B548" s="655"/>
      <c r="C548" s="655"/>
      <c r="D548" s="655" t="s">
        <v>714</v>
      </c>
      <c r="E548" s="655" t="s">
        <v>1144</v>
      </c>
      <c r="F548" s="655"/>
      <c r="G548" s="655"/>
      <c r="H548" s="655"/>
      <c r="I548" s="655"/>
      <c r="J548" s="655">
        <v>2.8</v>
      </c>
      <c r="K548" s="655">
        <v>1.1499999999999999</v>
      </c>
    </row>
    <row r="549" spans="1:11" x14ac:dyDescent="0.25">
      <c r="A549" s="655" t="s">
        <v>1245</v>
      </c>
      <c r="B549" s="655" t="s">
        <v>755</v>
      </c>
      <c r="C549" s="655" t="s">
        <v>815</v>
      </c>
      <c r="D549" s="655"/>
      <c r="E549" s="655"/>
      <c r="F549" s="655"/>
      <c r="G549" s="655"/>
      <c r="H549" s="655">
        <v>0.06</v>
      </c>
      <c r="I549" s="655">
        <v>0.15</v>
      </c>
      <c r="J549" s="655"/>
      <c r="K549" s="655"/>
    </row>
    <row r="550" spans="1:11" x14ac:dyDescent="0.25">
      <c r="A550" s="655"/>
      <c r="B550" s="655"/>
      <c r="C550" s="655"/>
      <c r="D550" s="655" t="s">
        <v>617</v>
      </c>
      <c r="E550" s="655" t="s">
        <v>850</v>
      </c>
      <c r="F550" s="655"/>
      <c r="G550" s="655"/>
      <c r="H550" s="655"/>
      <c r="I550" s="655"/>
      <c r="J550" s="655">
        <v>0.2</v>
      </c>
      <c r="K550" s="655">
        <v>6.6</v>
      </c>
    </row>
    <row r="551" spans="1:11" x14ac:dyDescent="0.25">
      <c r="A551" s="655" t="s">
        <v>1246</v>
      </c>
      <c r="B551" s="655"/>
      <c r="C551" s="655" t="s">
        <v>222</v>
      </c>
      <c r="D551" s="655"/>
      <c r="E551" s="655"/>
      <c r="F551" s="655"/>
      <c r="G551" s="655"/>
      <c r="H551" s="655"/>
      <c r="I551" s="655">
        <v>1.17</v>
      </c>
      <c r="J551" s="655"/>
      <c r="K551" s="655"/>
    </row>
    <row r="552" spans="1:11" x14ac:dyDescent="0.25">
      <c r="A552" s="655"/>
      <c r="B552" s="655"/>
      <c r="C552" s="655"/>
      <c r="D552" s="655" t="s">
        <v>611</v>
      </c>
      <c r="E552" s="655" t="s">
        <v>1247</v>
      </c>
      <c r="F552" s="655"/>
      <c r="G552" s="655"/>
      <c r="H552" s="655"/>
      <c r="I552" s="655"/>
      <c r="J552" s="655">
        <v>0</v>
      </c>
      <c r="K552" s="655">
        <v>12.95</v>
      </c>
    </row>
    <row r="553" spans="1:11" x14ac:dyDescent="0.25">
      <c r="A553" s="655" t="s">
        <v>1248</v>
      </c>
      <c r="B553" s="655"/>
      <c r="C553" s="655" t="s">
        <v>958</v>
      </c>
      <c r="D553" s="655"/>
      <c r="E553" s="655"/>
      <c r="F553" s="655"/>
      <c r="G553" s="655"/>
      <c r="H553" s="655"/>
      <c r="I553" s="655">
        <v>1.42</v>
      </c>
      <c r="J553" s="655"/>
      <c r="K553" s="655"/>
    </row>
    <row r="554" spans="1:11" x14ac:dyDescent="0.25">
      <c r="A554" s="655"/>
      <c r="B554" s="655"/>
      <c r="C554" s="655"/>
      <c r="D554" s="655" t="s">
        <v>611</v>
      </c>
      <c r="E554" s="655" t="s">
        <v>1249</v>
      </c>
      <c r="F554" s="655"/>
      <c r="G554" s="655"/>
      <c r="H554" s="655"/>
      <c r="I554" s="655"/>
      <c r="J554" s="655">
        <v>0</v>
      </c>
      <c r="K554" s="655">
        <v>14.65</v>
      </c>
    </row>
    <row r="555" spans="1:11" x14ac:dyDescent="0.25">
      <c r="A555" s="655" t="s">
        <v>1250</v>
      </c>
      <c r="B555" s="655"/>
      <c r="C555" s="655" t="s">
        <v>823</v>
      </c>
      <c r="D555" s="655"/>
      <c r="E555" s="655"/>
      <c r="F555" s="655"/>
      <c r="G555" s="655"/>
      <c r="H555" s="655"/>
      <c r="I555" s="655">
        <v>1.51</v>
      </c>
      <c r="J555" s="655"/>
      <c r="K555" s="655"/>
    </row>
    <row r="556" spans="1:11" x14ac:dyDescent="0.25">
      <c r="A556" s="655"/>
      <c r="B556" s="655"/>
      <c r="C556" s="655"/>
      <c r="D556" s="655" t="s">
        <v>611</v>
      </c>
      <c r="E556" s="655" t="s">
        <v>1251</v>
      </c>
      <c r="F556" s="655"/>
      <c r="G556" s="655"/>
      <c r="H556" s="655"/>
      <c r="I556" s="655"/>
      <c r="J556" s="655">
        <v>0</v>
      </c>
      <c r="K556" s="655">
        <v>16.25</v>
      </c>
    </row>
    <row r="557" spans="1:11" x14ac:dyDescent="0.25">
      <c r="A557" s="655" t="s">
        <v>1252</v>
      </c>
      <c r="B557" s="655" t="s">
        <v>611</v>
      </c>
      <c r="C557" s="655" t="s">
        <v>1253</v>
      </c>
      <c r="D557" s="655"/>
      <c r="E557" s="655"/>
      <c r="F557" s="655"/>
      <c r="G557" s="655"/>
      <c r="H557" s="655">
        <v>0</v>
      </c>
      <c r="I557" s="655">
        <v>1.74</v>
      </c>
      <c r="J557" s="655"/>
      <c r="K557" s="655"/>
    </row>
    <row r="558" spans="1:11" x14ac:dyDescent="0.25">
      <c r="A558" s="655"/>
      <c r="B558" s="655"/>
      <c r="C558" s="655"/>
      <c r="D558" s="655" t="s">
        <v>611</v>
      </c>
      <c r="E558" s="655" t="s">
        <v>1254</v>
      </c>
      <c r="F558" s="655"/>
      <c r="G558" s="655"/>
      <c r="H558" s="655"/>
      <c r="I558" s="655"/>
      <c r="J558" s="655">
        <v>0</v>
      </c>
      <c r="K558" s="655">
        <v>17.899999999999999</v>
      </c>
    </row>
    <row r="559" spans="1:11" x14ac:dyDescent="0.25">
      <c r="A559" s="655" t="s">
        <v>1255</v>
      </c>
      <c r="B559" s="655"/>
      <c r="C559" s="655" t="s">
        <v>1256</v>
      </c>
      <c r="D559" s="655"/>
      <c r="E559" s="655"/>
      <c r="F559" s="655"/>
      <c r="G559" s="655"/>
      <c r="H559" s="655"/>
      <c r="I559" s="655">
        <v>1.84</v>
      </c>
      <c r="J559" s="655"/>
      <c r="K559" s="655"/>
    </row>
    <row r="560" spans="1:11" x14ac:dyDescent="0.25">
      <c r="A560" s="655"/>
      <c r="B560" s="655"/>
      <c r="C560" s="655"/>
      <c r="D560" s="655" t="s">
        <v>611</v>
      </c>
      <c r="E560" s="655" t="s">
        <v>1257</v>
      </c>
      <c r="F560" s="655"/>
      <c r="G560" s="655"/>
      <c r="H560" s="655"/>
      <c r="I560" s="655"/>
      <c r="J560" s="655">
        <v>0</v>
      </c>
      <c r="K560" s="655">
        <v>17</v>
      </c>
    </row>
    <row r="561" spans="1:11" x14ac:dyDescent="0.25">
      <c r="A561" s="655" t="s">
        <v>1258</v>
      </c>
      <c r="B561" s="655"/>
      <c r="C561" s="655" t="s">
        <v>834</v>
      </c>
      <c r="D561" s="655"/>
      <c r="E561" s="655"/>
      <c r="F561" s="655"/>
      <c r="G561" s="655"/>
      <c r="H561" s="655"/>
      <c r="I561" s="655">
        <v>1.56</v>
      </c>
      <c r="J561" s="655"/>
      <c r="K561" s="655"/>
    </row>
    <row r="562" spans="1:11" x14ac:dyDescent="0.25">
      <c r="A562" s="655"/>
      <c r="B562" s="655"/>
      <c r="C562" s="655"/>
      <c r="D562" s="655" t="s">
        <v>645</v>
      </c>
      <c r="E562" s="655" t="s">
        <v>1259</v>
      </c>
      <c r="F562" s="655"/>
      <c r="G562" s="655"/>
      <c r="H562" s="655"/>
      <c r="I562" s="655"/>
      <c r="J562" s="655">
        <v>0.7</v>
      </c>
      <c r="K562" s="655">
        <v>11.4</v>
      </c>
    </row>
    <row r="563" spans="1:11" x14ac:dyDescent="0.25">
      <c r="A563" s="655" t="s">
        <v>1260</v>
      </c>
      <c r="B563" s="655" t="s">
        <v>768</v>
      </c>
      <c r="C563" s="655" t="s">
        <v>778</v>
      </c>
      <c r="D563" s="655"/>
      <c r="E563" s="655"/>
      <c r="F563" s="655"/>
      <c r="G563" s="655"/>
      <c r="H563" s="655">
        <v>0.21</v>
      </c>
      <c r="I563" s="655">
        <v>0.72</v>
      </c>
      <c r="J563" s="655"/>
      <c r="K563" s="655"/>
    </row>
    <row r="564" spans="1:11" x14ac:dyDescent="0.25">
      <c r="A564" s="655"/>
      <c r="B564" s="655"/>
      <c r="C564" s="655"/>
      <c r="D564" s="655" t="s">
        <v>916</v>
      </c>
      <c r="E564" s="655" t="s">
        <v>883</v>
      </c>
      <c r="F564" s="655"/>
      <c r="G564" s="655"/>
      <c r="H564" s="655"/>
      <c r="I564" s="655"/>
      <c r="J564" s="655">
        <v>5.15</v>
      </c>
      <c r="K564" s="655">
        <v>4.2</v>
      </c>
    </row>
    <row r="565" spans="1:11" x14ac:dyDescent="0.25">
      <c r="A565" s="655" t="s">
        <v>1261</v>
      </c>
      <c r="B565" s="655" t="s">
        <v>1236</v>
      </c>
      <c r="C565" s="655" t="s">
        <v>685</v>
      </c>
      <c r="D565" s="655"/>
      <c r="E565" s="655"/>
      <c r="F565" s="655"/>
      <c r="G565" s="655"/>
      <c r="H565" s="655">
        <v>0.82</v>
      </c>
      <c r="I565" s="655">
        <v>0.12</v>
      </c>
      <c r="J565" s="655"/>
      <c r="K565" s="655"/>
    </row>
    <row r="566" spans="1:11" x14ac:dyDescent="0.25">
      <c r="A566" s="655"/>
      <c r="B566" s="655"/>
      <c r="C566" s="655"/>
      <c r="D566" s="655" t="s">
        <v>885</v>
      </c>
      <c r="E566" s="655" t="s">
        <v>835</v>
      </c>
      <c r="F566" s="655"/>
      <c r="G566" s="655"/>
      <c r="H566" s="655"/>
      <c r="I566" s="655"/>
      <c r="J566" s="655">
        <v>4.8</v>
      </c>
      <c r="K566" s="655">
        <v>3</v>
      </c>
    </row>
    <row r="567" spans="1:11" x14ac:dyDescent="0.25">
      <c r="A567" s="655" t="s">
        <v>1262</v>
      </c>
      <c r="B567" s="655" t="s">
        <v>915</v>
      </c>
      <c r="C567" s="655" t="s">
        <v>676</v>
      </c>
      <c r="D567" s="655"/>
      <c r="E567" s="655"/>
      <c r="F567" s="655"/>
      <c r="G567" s="655"/>
      <c r="H567" s="655">
        <v>0.14000000000000001</v>
      </c>
      <c r="I567" s="655">
        <v>0.48</v>
      </c>
      <c r="J567" s="655"/>
      <c r="K567" s="655"/>
    </row>
    <row r="568" spans="1:11" x14ac:dyDescent="0.25">
      <c r="A568" s="655"/>
      <c r="B568" s="655"/>
      <c r="C568" s="655"/>
      <c r="D568" s="655" t="s">
        <v>852</v>
      </c>
      <c r="E568" s="655" t="s">
        <v>1263</v>
      </c>
      <c r="F568" s="655"/>
      <c r="G568" s="655"/>
      <c r="H568" s="655"/>
      <c r="I568" s="655"/>
      <c r="J568" s="655">
        <v>0.75</v>
      </c>
      <c r="K568" s="655">
        <v>9.1999999999999993</v>
      </c>
    </row>
    <row r="569" spans="1:11" x14ac:dyDescent="0.25">
      <c r="A569" s="655" t="s">
        <v>1264</v>
      </c>
      <c r="B569" s="655" t="s">
        <v>641</v>
      </c>
      <c r="C569" s="655" t="s">
        <v>974</v>
      </c>
      <c r="D569" s="655"/>
      <c r="E569" s="655"/>
      <c r="F569" s="655"/>
      <c r="G569" s="655"/>
      <c r="H569" s="655">
        <v>0.01</v>
      </c>
      <c r="I569" s="655">
        <v>1.36</v>
      </c>
      <c r="J569" s="655"/>
      <c r="K569" s="655"/>
    </row>
    <row r="570" spans="1:11" x14ac:dyDescent="0.25">
      <c r="A570" s="655"/>
      <c r="B570" s="655"/>
      <c r="C570" s="655"/>
      <c r="D570" s="655" t="s">
        <v>622</v>
      </c>
      <c r="E570" s="655" t="s">
        <v>1265</v>
      </c>
      <c r="F570" s="655"/>
      <c r="G570" s="655"/>
      <c r="H570" s="655"/>
      <c r="I570" s="655"/>
      <c r="J570" s="655">
        <v>0.03</v>
      </c>
      <c r="K570" s="655">
        <v>14.35</v>
      </c>
    </row>
    <row r="571" spans="1:11" x14ac:dyDescent="0.25">
      <c r="A571" s="655" t="s">
        <v>1266</v>
      </c>
      <c r="B571" s="655" t="s">
        <v>611</v>
      </c>
      <c r="C571" s="655" t="s">
        <v>823</v>
      </c>
      <c r="D571" s="655"/>
      <c r="E571" s="655"/>
      <c r="F571" s="655"/>
      <c r="G571" s="655"/>
      <c r="H571" s="655">
        <v>0</v>
      </c>
      <c r="I571" s="655">
        <v>1.51</v>
      </c>
      <c r="J571" s="655"/>
      <c r="K571" s="655"/>
    </row>
    <row r="572" spans="1:11" x14ac:dyDescent="0.25">
      <c r="A572" s="655"/>
      <c r="B572" s="655"/>
      <c r="C572" s="655"/>
      <c r="D572" s="655" t="s">
        <v>611</v>
      </c>
      <c r="E572" s="655" t="s">
        <v>806</v>
      </c>
      <c r="F572" s="655"/>
      <c r="G572" s="655"/>
      <c r="H572" s="655"/>
      <c r="I572" s="655"/>
      <c r="J572" s="655">
        <v>0</v>
      </c>
      <c r="K572" s="655">
        <v>12.65</v>
      </c>
    </row>
    <row r="573" spans="1:11" x14ac:dyDescent="0.25">
      <c r="A573" s="655" t="s">
        <v>1267</v>
      </c>
      <c r="B573" s="655"/>
      <c r="C573" s="655" t="s">
        <v>1268</v>
      </c>
      <c r="D573" s="655"/>
      <c r="E573" s="655"/>
      <c r="F573" s="655"/>
      <c r="G573" s="655"/>
      <c r="H573" s="655"/>
      <c r="I573" s="655">
        <v>1.02</v>
      </c>
      <c r="J573" s="655"/>
      <c r="K573" s="655"/>
    </row>
    <row r="574" spans="1:11" x14ac:dyDescent="0.25">
      <c r="A574" s="655"/>
      <c r="B574" s="655"/>
      <c r="C574" s="655"/>
      <c r="D574" s="655" t="s">
        <v>1010</v>
      </c>
      <c r="E574" s="655" t="s">
        <v>1269</v>
      </c>
      <c r="F574" s="655"/>
      <c r="G574" s="655"/>
      <c r="H574" s="655"/>
      <c r="I574" s="655"/>
      <c r="J574" s="655">
        <v>1.77</v>
      </c>
      <c r="K574" s="655">
        <v>8</v>
      </c>
    </row>
    <row r="575" spans="1:11" x14ac:dyDescent="0.25">
      <c r="A575" s="655" t="s">
        <v>1270</v>
      </c>
      <c r="B575" s="655" t="s">
        <v>1271</v>
      </c>
      <c r="C575" s="655" t="s">
        <v>861</v>
      </c>
      <c r="D575" s="655"/>
      <c r="E575" s="655"/>
      <c r="F575" s="655"/>
      <c r="G575" s="655"/>
      <c r="H575" s="655">
        <v>0.53</v>
      </c>
      <c r="I575" s="655">
        <v>0.57999999999999996</v>
      </c>
      <c r="J575" s="655"/>
      <c r="K575" s="655"/>
    </row>
    <row r="576" spans="1:11" x14ac:dyDescent="0.25">
      <c r="A576" s="655"/>
      <c r="B576" s="655"/>
      <c r="C576" s="655"/>
      <c r="D576" s="655" t="s">
        <v>1272</v>
      </c>
      <c r="E576" s="655" t="s">
        <v>891</v>
      </c>
      <c r="F576" s="655"/>
      <c r="G576" s="655"/>
      <c r="H576" s="655"/>
      <c r="I576" s="655"/>
      <c r="J576" s="655">
        <v>2.95</v>
      </c>
      <c r="K576" s="655">
        <v>9.85</v>
      </c>
    </row>
    <row r="577" spans="1:11" x14ac:dyDescent="0.25">
      <c r="A577" s="655" t="s">
        <v>1273</v>
      </c>
      <c r="B577" s="655" t="s">
        <v>755</v>
      </c>
      <c r="C577" s="655" t="s">
        <v>1274</v>
      </c>
      <c r="D577" s="655"/>
      <c r="E577" s="655"/>
      <c r="F577" s="655"/>
      <c r="G577" s="655"/>
      <c r="H577" s="655">
        <v>0.06</v>
      </c>
      <c r="I577" s="655">
        <v>1.39</v>
      </c>
      <c r="J577" s="655"/>
      <c r="K577" s="655"/>
    </row>
    <row r="578" spans="1:11" x14ac:dyDescent="0.25">
      <c r="A578" s="655"/>
      <c r="B578" s="655"/>
      <c r="C578" s="655"/>
      <c r="D578" s="655" t="s">
        <v>1029</v>
      </c>
      <c r="E578" s="655" t="s">
        <v>1257</v>
      </c>
      <c r="F578" s="655"/>
      <c r="G578" s="655"/>
      <c r="H578" s="655"/>
      <c r="I578" s="655"/>
      <c r="J578" s="655">
        <v>1.5</v>
      </c>
      <c r="K578" s="655">
        <v>17</v>
      </c>
    </row>
    <row r="579" spans="1:11" x14ac:dyDescent="0.25">
      <c r="A579" s="655" t="s">
        <v>1275</v>
      </c>
      <c r="B579" s="655" t="s">
        <v>701</v>
      </c>
      <c r="C579" s="655" t="s">
        <v>1276</v>
      </c>
      <c r="D579" s="655"/>
      <c r="E579" s="655"/>
      <c r="F579" s="655"/>
      <c r="G579" s="655"/>
      <c r="H579" s="655">
        <v>0.24</v>
      </c>
      <c r="I579" s="655">
        <v>2.0099999999999998</v>
      </c>
      <c r="J579" s="655"/>
      <c r="K579" s="655"/>
    </row>
    <row r="580" spans="1:11" x14ac:dyDescent="0.25">
      <c r="A580" s="655"/>
      <c r="B580" s="655"/>
      <c r="C580" s="655"/>
      <c r="D580" s="655" t="s">
        <v>876</v>
      </c>
      <c r="E580" s="655" t="s">
        <v>1277</v>
      </c>
      <c r="F580" s="655"/>
      <c r="G580" s="655"/>
      <c r="H580" s="655"/>
      <c r="I580" s="655"/>
      <c r="J580" s="655">
        <v>1.75</v>
      </c>
      <c r="K580" s="655">
        <v>29.75</v>
      </c>
    </row>
    <row r="581" spans="1:11" x14ac:dyDescent="0.25">
      <c r="A581" s="655" t="s">
        <v>1278</v>
      </c>
      <c r="B581" s="655" t="s">
        <v>1130</v>
      </c>
      <c r="C581" s="655" t="s">
        <v>1279</v>
      </c>
      <c r="D581" s="655"/>
      <c r="E581" s="655"/>
      <c r="F581" s="655"/>
      <c r="G581" s="655"/>
      <c r="H581" s="655">
        <v>0.11</v>
      </c>
      <c r="I581" s="655">
        <v>3.94</v>
      </c>
      <c r="J581" s="655"/>
      <c r="K581" s="655"/>
    </row>
    <row r="582" spans="1:11" x14ac:dyDescent="0.25">
      <c r="A582" s="655"/>
      <c r="B582" s="655"/>
      <c r="C582" s="655"/>
      <c r="D582" s="655" t="s">
        <v>687</v>
      </c>
      <c r="E582" s="655" t="s">
        <v>1280</v>
      </c>
      <c r="F582" s="655"/>
      <c r="G582" s="655"/>
      <c r="H582" s="655"/>
      <c r="I582" s="655"/>
      <c r="J582" s="655">
        <v>2</v>
      </c>
      <c r="K582" s="655">
        <v>22.3</v>
      </c>
    </row>
    <row r="583" spans="1:11" x14ac:dyDescent="0.25">
      <c r="A583" s="655" t="s">
        <v>1281</v>
      </c>
      <c r="B583" s="655" t="s">
        <v>990</v>
      </c>
      <c r="C583" s="655" t="s">
        <v>769</v>
      </c>
      <c r="D583" s="655"/>
      <c r="E583" s="655"/>
      <c r="F583" s="655"/>
      <c r="G583" s="655"/>
      <c r="H583" s="655">
        <v>0.28999999999999998</v>
      </c>
      <c r="I583" s="655">
        <v>0.52</v>
      </c>
      <c r="J583" s="655"/>
      <c r="K583" s="655"/>
    </row>
    <row r="584" spans="1:11" x14ac:dyDescent="0.25">
      <c r="A584" s="655"/>
      <c r="B584" s="655"/>
      <c r="C584" s="655"/>
      <c r="D584" s="655" t="s">
        <v>1198</v>
      </c>
      <c r="E584" s="655" t="s">
        <v>1168</v>
      </c>
      <c r="F584" s="655"/>
      <c r="G584" s="655"/>
      <c r="H584" s="655"/>
      <c r="I584" s="655"/>
      <c r="J584" s="655">
        <v>0.97</v>
      </c>
      <c r="K584" s="655">
        <v>6.75</v>
      </c>
    </row>
    <row r="585" spans="1:11" x14ac:dyDescent="0.25">
      <c r="A585" s="655" t="s">
        <v>1282</v>
      </c>
      <c r="B585" s="655"/>
      <c r="C585" s="655" t="s">
        <v>963</v>
      </c>
      <c r="D585" s="655"/>
      <c r="E585" s="655"/>
      <c r="F585" s="655"/>
      <c r="G585" s="655"/>
      <c r="H585" s="655"/>
      <c r="I585" s="655">
        <v>0.83</v>
      </c>
      <c r="J585" s="655"/>
      <c r="K585" s="655"/>
    </row>
    <row r="586" spans="1:11" x14ac:dyDescent="0.25">
      <c r="A586" s="655"/>
      <c r="B586" s="655"/>
      <c r="C586" s="655"/>
      <c r="D586" s="655" t="s">
        <v>647</v>
      </c>
      <c r="E586" s="655" t="s">
        <v>1027</v>
      </c>
      <c r="F586" s="655"/>
      <c r="G586" s="655"/>
      <c r="H586" s="655"/>
      <c r="I586" s="655"/>
      <c r="J586" s="655">
        <v>0.77</v>
      </c>
      <c r="K586" s="655">
        <v>10.85</v>
      </c>
    </row>
    <row r="587" spans="1:11" x14ac:dyDescent="0.25">
      <c r="A587" s="655" t="s">
        <v>1283</v>
      </c>
      <c r="B587" s="655" t="s">
        <v>598</v>
      </c>
      <c r="C587" s="655" t="s">
        <v>1170</v>
      </c>
      <c r="D587" s="655"/>
      <c r="E587" s="655"/>
      <c r="F587" s="655"/>
      <c r="G587" s="655"/>
      <c r="H587" s="655">
        <v>0.23</v>
      </c>
      <c r="I587" s="655">
        <v>1.34</v>
      </c>
      <c r="J587" s="655"/>
      <c r="K587" s="655"/>
    </row>
    <row r="588" spans="1:11" x14ac:dyDescent="0.25">
      <c r="A588" s="655"/>
      <c r="B588" s="655"/>
      <c r="C588" s="655"/>
      <c r="D588" s="655" t="s">
        <v>742</v>
      </c>
      <c r="E588" s="655" t="s">
        <v>1284</v>
      </c>
      <c r="F588" s="655"/>
      <c r="G588" s="655"/>
      <c r="H588" s="655"/>
      <c r="I588" s="655"/>
      <c r="J588" s="655">
        <v>1.45</v>
      </c>
      <c r="K588" s="655">
        <v>11</v>
      </c>
    </row>
    <row r="589" spans="1:11" x14ac:dyDescent="0.25">
      <c r="A589" s="655" t="s">
        <v>1285</v>
      </c>
      <c r="B589" s="655" t="s">
        <v>755</v>
      </c>
      <c r="C589" s="655" t="s">
        <v>1135</v>
      </c>
      <c r="D589" s="655"/>
      <c r="E589" s="655"/>
      <c r="F589" s="655"/>
      <c r="G589" s="655"/>
      <c r="H589" s="655">
        <v>0.06</v>
      </c>
      <c r="I589" s="655">
        <v>0.86</v>
      </c>
      <c r="J589" s="655"/>
      <c r="K589" s="655"/>
    </row>
    <row r="590" spans="1:11" x14ac:dyDescent="0.25">
      <c r="A590" s="655"/>
      <c r="B590" s="655"/>
      <c r="C590" s="655"/>
      <c r="D590" s="655" t="s">
        <v>739</v>
      </c>
      <c r="E590" s="655" t="s">
        <v>1286</v>
      </c>
      <c r="F590" s="655"/>
      <c r="G590" s="655"/>
      <c r="H590" s="655"/>
      <c r="I590" s="655"/>
      <c r="J590" s="655">
        <v>1.65</v>
      </c>
      <c r="K590" s="655">
        <v>6.05</v>
      </c>
    </row>
    <row r="591" spans="1:11" x14ac:dyDescent="0.25">
      <c r="A591" s="655" t="s">
        <v>1287</v>
      </c>
      <c r="B591" s="655" t="s">
        <v>749</v>
      </c>
      <c r="C591" s="655" t="s">
        <v>620</v>
      </c>
      <c r="D591" s="655"/>
      <c r="E591" s="655"/>
      <c r="F591" s="655"/>
      <c r="G591" s="655"/>
      <c r="H591" s="655">
        <v>0.27</v>
      </c>
      <c r="I591" s="655">
        <v>0.35</v>
      </c>
      <c r="J591" s="655"/>
      <c r="K591" s="655"/>
    </row>
    <row r="592" spans="1:11" x14ac:dyDescent="0.25">
      <c r="A592" s="655"/>
      <c r="B592" s="655"/>
      <c r="C592" s="655"/>
      <c r="D592" s="655" t="s">
        <v>905</v>
      </c>
      <c r="E592" s="655" t="s">
        <v>697</v>
      </c>
      <c r="F592" s="655"/>
      <c r="G592" s="655"/>
      <c r="H592" s="655"/>
      <c r="I592" s="655"/>
      <c r="J592" s="655">
        <v>9.0500000000000007</v>
      </c>
      <c r="K592" s="655">
        <v>4.6500000000000004</v>
      </c>
    </row>
    <row r="593" spans="1:11" x14ac:dyDescent="0.25">
      <c r="A593" s="655" t="s">
        <v>1288</v>
      </c>
      <c r="B593" s="655" t="s">
        <v>1050</v>
      </c>
      <c r="C593" s="655" t="s">
        <v>861</v>
      </c>
      <c r="D593" s="655"/>
      <c r="E593" s="655"/>
      <c r="F593" s="655"/>
      <c r="G593" s="655"/>
      <c r="H593" s="655">
        <v>1.54</v>
      </c>
      <c r="I593" s="655">
        <v>0.57999999999999996</v>
      </c>
      <c r="J593" s="655"/>
      <c r="K593" s="655"/>
    </row>
    <row r="594" spans="1:11" x14ac:dyDescent="0.25">
      <c r="A594" s="655"/>
      <c r="B594" s="655"/>
      <c r="C594" s="655"/>
      <c r="D594" s="655" t="s">
        <v>1289</v>
      </c>
      <c r="E594" s="655" t="s">
        <v>1105</v>
      </c>
      <c r="F594" s="655"/>
      <c r="G594" s="655"/>
      <c r="H594" s="655"/>
      <c r="I594" s="655"/>
      <c r="J594" s="655">
        <v>9.5500000000000007</v>
      </c>
      <c r="K594" s="655">
        <v>7.05</v>
      </c>
    </row>
    <row r="595" spans="1:11" x14ac:dyDescent="0.25">
      <c r="A595" s="655" t="s">
        <v>1290</v>
      </c>
      <c r="B595" s="655" t="s">
        <v>686</v>
      </c>
      <c r="C595" s="655" t="s">
        <v>963</v>
      </c>
      <c r="D595" s="655"/>
      <c r="E595" s="655"/>
      <c r="F595" s="655"/>
      <c r="G595" s="655"/>
      <c r="H595" s="655">
        <v>0.37</v>
      </c>
      <c r="I595" s="655">
        <v>0.83</v>
      </c>
      <c r="J595" s="655"/>
      <c r="K595" s="655"/>
    </row>
    <row r="596" spans="1:11" x14ac:dyDescent="0.25">
      <c r="A596" s="655"/>
      <c r="B596" s="655"/>
      <c r="C596" s="655"/>
      <c r="D596" s="655" t="s">
        <v>738</v>
      </c>
      <c r="E596" s="655" t="s">
        <v>630</v>
      </c>
      <c r="F596" s="655"/>
      <c r="G596" s="655"/>
      <c r="H596" s="655"/>
      <c r="I596" s="655"/>
      <c r="J596" s="655">
        <v>2.9</v>
      </c>
      <c r="K596" s="655">
        <v>7.75</v>
      </c>
    </row>
    <row r="597" spans="1:11" x14ac:dyDescent="0.25">
      <c r="A597" s="655" t="s">
        <v>1291</v>
      </c>
      <c r="B597" s="655" t="s">
        <v>768</v>
      </c>
      <c r="C597" s="655" t="s">
        <v>778</v>
      </c>
      <c r="D597" s="655"/>
      <c r="E597" s="655"/>
      <c r="F597" s="655"/>
      <c r="G597" s="655"/>
      <c r="H597" s="655">
        <v>0.21</v>
      </c>
      <c r="I597" s="655">
        <v>0.72</v>
      </c>
      <c r="J597" s="655"/>
      <c r="K597" s="655"/>
    </row>
    <row r="598" spans="1:11" x14ac:dyDescent="0.25">
      <c r="A598" s="655"/>
      <c r="B598" s="655"/>
      <c r="C598" s="655"/>
      <c r="D598" s="655" t="s">
        <v>645</v>
      </c>
      <c r="E598" s="655" t="s">
        <v>1168</v>
      </c>
      <c r="F598" s="655"/>
      <c r="G598" s="655"/>
      <c r="H598" s="655"/>
      <c r="I598" s="655"/>
      <c r="J598" s="655">
        <v>0.7</v>
      </c>
      <c r="K598" s="655">
        <v>6.75</v>
      </c>
    </row>
    <row r="599" spans="1:11" x14ac:dyDescent="0.25">
      <c r="A599" s="655" t="s">
        <v>1292</v>
      </c>
      <c r="B599" s="655" t="s">
        <v>611</v>
      </c>
      <c r="C599" s="655" t="s">
        <v>613</v>
      </c>
      <c r="D599" s="655"/>
      <c r="E599" s="655"/>
      <c r="F599" s="655"/>
      <c r="G599" s="655"/>
      <c r="H599" s="655">
        <v>0</v>
      </c>
      <c r="I599" s="655">
        <v>0.63</v>
      </c>
      <c r="J599" s="655"/>
      <c r="K599" s="655"/>
    </row>
    <row r="600" spans="1:11" x14ac:dyDescent="0.25">
      <c r="A600" s="655"/>
      <c r="B600" s="655"/>
      <c r="C600" s="655"/>
      <c r="D600" s="655" t="s">
        <v>1293</v>
      </c>
      <c r="E600" s="655" t="s">
        <v>1294</v>
      </c>
      <c r="F600" s="655"/>
      <c r="G600" s="655"/>
      <c r="H600" s="655"/>
      <c r="I600" s="655"/>
      <c r="J600" s="655">
        <v>2.0299999999999998</v>
      </c>
      <c r="K600" s="655">
        <v>3.3</v>
      </c>
    </row>
    <row r="601" spans="1:11" x14ac:dyDescent="0.25">
      <c r="A601" s="655" t="s">
        <v>1295</v>
      </c>
      <c r="B601" s="655" t="s">
        <v>665</v>
      </c>
      <c r="C601" s="655" t="s">
        <v>622</v>
      </c>
      <c r="D601" s="655"/>
      <c r="E601" s="655"/>
      <c r="F601" s="655"/>
      <c r="G601" s="655"/>
      <c r="H601" s="655">
        <v>0.61</v>
      </c>
      <c r="I601" s="655">
        <v>0.03</v>
      </c>
      <c r="J601" s="655"/>
      <c r="K601" s="655"/>
    </row>
    <row r="602" spans="1:11" x14ac:dyDescent="0.25">
      <c r="A602" s="655"/>
      <c r="B602" s="655"/>
      <c r="C602" s="655"/>
      <c r="D602" s="655" t="s">
        <v>1296</v>
      </c>
      <c r="E602" s="655" t="s">
        <v>601</v>
      </c>
      <c r="F602" s="655"/>
      <c r="G602" s="655"/>
      <c r="H602" s="655"/>
      <c r="I602" s="655"/>
      <c r="J602" s="655">
        <v>7.95</v>
      </c>
      <c r="K602" s="655">
        <v>0.1</v>
      </c>
    </row>
    <row r="603" spans="1:11" x14ac:dyDescent="0.25">
      <c r="A603" s="655" t="s">
        <v>1297</v>
      </c>
      <c r="B603" s="655" t="s">
        <v>766</v>
      </c>
      <c r="C603" s="655"/>
      <c r="D603" s="655"/>
      <c r="E603" s="655"/>
      <c r="F603" s="655"/>
      <c r="G603" s="655"/>
      <c r="H603" s="655">
        <v>0.98</v>
      </c>
      <c r="I603" s="655"/>
      <c r="J603" s="655"/>
      <c r="K603" s="655"/>
    </row>
    <row r="604" spans="1:11" x14ac:dyDescent="0.25">
      <c r="A604" s="655"/>
      <c r="B604" s="655"/>
      <c r="C604" s="655"/>
      <c r="D604" s="655" t="s">
        <v>1237</v>
      </c>
      <c r="E604" s="655" t="s">
        <v>645</v>
      </c>
      <c r="F604" s="655"/>
      <c r="G604" s="655"/>
      <c r="H604" s="655"/>
      <c r="I604" s="655"/>
      <c r="J604" s="655">
        <v>6.5</v>
      </c>
      <c r="K604" s="655">
        <v>0.7</v>
      </c>
    </row>
    <row r="605" spans="1:11" x14ac:dyDescent="0.25">
      <c r="A605" s="655" t="s">
        <v>1298</v>
      </c>
      <c r="B605" s="655" t="s">
        <v>873</v>
      </c>
      <c r="C605" s="655" t="s">
        <v>768</v>
      </c>
      <c r="D605" s="655"/>
      <c r="E605" s="655"/>
      <c r="F605" s="655"/>
      <c r="G605" s="655"/>
      <c r="H605" s="655">
        <v>0.32</v>
      </c>
      <c r="I605" s="655">
        <v>0.21</v>
      </c>
      <c r="J605" s="655"/>
      <c r="K605" s="655"/>
    </row>
    <row r="606" spans="1:11" x14ac:dyDescent="0.25">
      <c r="A606" s="655"/>
      <c r="B606" s="655"/>
      <c r="C606" s="655"/>
      <c r="D606" s="655" t="s">
        <v>1299</v>
      </c>
      <c r="E606" s="655" t="s">
        <v>1300</v>
      </c>
      <c r="F606" s="655"/>
      <c r="G606" s="655"/>
      <c r="H606" s="655"/>
      <c r="I606" s="655"/>
      <c r="J606" s="655">
        <v>1.85</v>
      </c>
      <c r="K606" s="655">
        <v>5.3</v>
      </c>
    </row>
    <row r="607" spans="1:11" x14ac:dyDescent="0.25">
      <c r="A607" s="655" t="s">
        <v>1301</v>
      </c>
      <c r="B607" s="655" t="s">
        <v>829</v>
      </c>
      <c r="C607" s="655" t="s">
        <v>863</v>
      </c>
      <c r="D607" s="655"/>
      <c r="E607" s="655"/>
      <c r="F607" s="655"/>
      <c r="G607" s="655"/>
      <c r="H607" s="655">
        <v>0.05</v>
      </c>
      <c r="I607" s="655">
        <v>0.85</v>
      </c>
      <c r="J607" s="655"/>
      <c r="K607" s="655"/>
    </row>
    <row r="608" spans="1:11" x14ac:dyDescent="0.25">
      <c r="A608" s="655"/>
      <c r="B608" s="655"/>
      <c r="C608" s="655"/>
      <c r="D608" s="655" t="s">
        <v>726</v>
      </c>
      <c r="E608" s="655" t="s">
        <v>999</v>
      </c>
      <c r="F608" s="655"/>
      <c r="G608" s="655"/>
      <c r="H608" s="655"/>
      <c r="I608" s="655"/>
      <c r="J608" s="655">
        <v>0.17</v>
      </c>
      <c r="K608" s="655">
        <v>7.8</v>
      </c>
    </row>
    <row r="609" spans="1:11" x14ac:dyDescent="0.25">
      <c r="A609" s="655" t="s">
        <v>1302</v>
      </c>
      <c r="B609" s="655"/>
      <c r="C609" s="655" t="s">
        <v>1016</v>
      </c>
      <c r="D609" s="655"/>
      <c r="E609" s="655"/>
      <c r="F609" s="655"/>
      <c r="G609" s="655"/>
      <c r="H609" s="655"/>
      <c r="I609" s="655">
        <v>0.71</v>
      </c>
      <c r="J609" s="655"/>
      <c r="K609" s="655"/>
    </row>
    <row r="610" spans="1:11" x14ac:dyDescent="0.25">
      <c r="A610" s="655"/>
      <c r="B610" s="655"/>
      <c r="C610" s="655"/>
      <c r="D610" s="655" t="s">
        <v>611</v>
      </c>
      <c r="E610" s="655" t="s">
        <v>1303</v>
      </c>
      <c r="F610" s="655"/>
      <c r="G610" s="655"/>
      <c r="H610" s="655"/>
      <c r="I610" s="655"/>
      <c r="J610" s="655">
        <v>0</v>
      </c>
      <c r="K610" s="655">
        <v>10.45</v>
      </c>
    </row>
    <row r="611" spans="1:11" x14ac:dyDescent="0.25">
      <c r="A611" s="655" t="s">
        <v>1304</v>
      </c>
      <c r="B611" s="655"/>
      <c r="C611" s="655" t="s">
        <v>920</v>
      </c>
      <c r="D611" s="655"/>
      <c r="E611" s="655"/>
      <c r="F611" s="655"/>
      <c r="G611" s="655"/>
      <c r="H611" s="655"/>
      <c r="I611" s="655">
        <v>1.38</v>
      </c>
      <c r="J611" s="655"/>
      <c r="K611" s="655"/>
    </row>
    <row r="612" spans="1:11" x14ac:dyDescent="0.25">
      <c r="A612" s="655"/>
      <c r="B612" s="655"/>
      <c r="C612" s="655"/>
      <c r="D612" s="655" t="s">
        <v>611</v>
      </c>
      <c r="E612" s="655" t="s">
        <v>838</v>
      </c>
      <c r="F612" s="655"/>
      <c r="G612" s="655"/>
      <c r="H612" s="655"/>
      <c r="I612" s="655"/>
      <c r="J612" s="655">
        <v>0</v>
      </c>
      <c r="K612" s="655">
        <v>9.9499999999999993</v>
      </c>
    </row>
    <row r="613" spans="1:11" x14ac:dyDescent="0.25">
      <c r="A613" s="655" t="s">
        <v>1305</v>
      </c>
      <c r="B613" s="655"/>
      <c r="C613" s="655" t="s">
        <v>665</v>
      </c>
      <c r="D613" s="655"/>
      <c r="E613" s="655"/>
      <c r="F613" s="655"/>
      <c r="G613" s="655"/>
      <c r="H613" s="655"/>
      <c r="I613" s="655">
        <v>0.61</v>
      </c>
      <c r="J613" s="655"/>
      <c r="K613" s="655"/>
    </row>
    <row r="614" spans="1:11" x14ac:dyDescent="0.25">
      <c r="A614" s="655"/>
      <c r="B614" s="655"/>
      <c r="C614" s="655"/>
      <c r="D614" s="655" t="s">
        <v>647</v>
      </c>
      <c r="E614" s="655" t="s">
        <v>756</v>
      </c>
      <c r="F614" s="655"/>
      <c r="G614" s="655"/>
      <c r="H614" s="655"/>
      <c r="I614" s="655"/>
      <c r="J614" s="655">
        <v>0.77</v>
      </c>
      <c r="K614" s="655">
        <v>5</v>
      </c>
    </row>
    <row r="615" spans="1:11" x14ac:dyDescent="0.25">
      <c r="A615" s="655" t="s">
        <v>1306</v>
      </c>
      <c r="B615" s="655" t="s">
        <v>598</v>
      </c>
      <c r="C615" s="655" t="s">
        <v>1081</v>
      </c>
      <c r="D615" s="655"/>
      <c r="E615" s="655"/>
      <c r="F615" s="655"/>
      <c r="G615" s="655"/>
      <c r="H615" s="655">
        <v>0.23</v>
      </c>
      <c r="I615" s="655">
        <v>0.39</v>
      </c>
      <c r="J615" s="655"/>
      <c r="K615" s="655"/>
    </row>
    <row r="616" spans="1:11" x14ac:dyDescent="0.25">
      <c r="A616" s="655"/>
      <c r="B616" s="655"/>
      <c r="C616" s="655"/>
      <c r="D616" s="655" t="s">
        <v>643</v>
      </c>
      <c r="E616" s="655" t="s">
        <v>868</v>
      </c>
      <c r="F616" s="655"/>
      <c r="G616" s="655"/>
      <c r="H616" s="655"/>
      <c r="I616" s="655"/>
      <c r="J616" s="655">
        <v>1.2</v>
      </c>
      <c r="K616" s="655">
        <v>3.25</v>
      </c>
    </row>
    <row r="617" spans="1:11" x14ac:dyDescent="0.25">
      <c r="A617" s="655" t="s">
        <v>1307</v>
      </c>
      <c r="B617" s="655" t="s">
        <v>641</v>
      </c>
      <c r="C617" s="655" t="s">
        <v>903</v>
      </c>
      <c r="D617" s="655"/>
      <c r="E617" s="655"/>
      <c r="F617" s="655"/>
      <c r="G617" s="655"/>
      <c r="H617" s="655">
        <v>0.01</v>
      </c>
      <c r="I617" s="655">
        <v>0.26</v>
      </c>
      <c r="J617" s="655"/>
      <c r="K617" s="655"/>
    </row>
    <row r="618" spans="1:11" x14ac:dyDescent="0.25">
      <c r="A618" s="655"/>
      <c r="B618" s="655"/>
      <c r="C618" s="655"/>
      <c r="D618" s="655" t="s">
        <v>815</v>
      </c>
      <c r="E618" s="655" t="s">
        <v>732</v>
      </c>
      <c r="F618" s="655"/>
      <c r="G618" s="655"/>
      <c r="H618" s="655"/>
      <c r="I618" s="655"/>
      <c r="J618" s="655">
        <v>0.15</v>
      </c>
      <c r="K618" s="655">
        <v>7.85</v>
      </c>
    </row>
    <row r="619" spans="1:11" x14ac:dyDescent="0.25">
      <c r="A619" s="655" t="s">
        <v>1308</v>
      </c>
      <c r="B619" s="655" t="s">
        <v>605</v>
      </c>
      <c r="C619" s="655" t="s">
        <v>1309</v>
      </c>
      <c r="D619" s="655"/>
      <c r="E619" s="655"/>
      <c r="F619" s="655"/>
      <c r="G619" s="655"/>
      <c r="H619" s="655">
        <v>0.02</v>
      </c>
      <c r="I619" s="655">
        <v>1.31</v>
      </c>
      <c r="J619" s="655"/>
      <c r="K619" s="655"/>
    </row>
    <row r="620" spans="1:11" x14ac:dyDescent="0.25">
      <c r="A620" s="655"/>
      <c r="B620" s="655"/>
      <c r="C620" s="655"/>
      <c r="D620" s="655" t="s">
        <v>617</v>
      </c>
      <c r="E620" s="655" t="s">
        <v>1310</v>
      </c>
      <c r="F620" s="655"/>
      <c r="G620" s="655"/>
      <c r="H620" s="655"/>
      <c r="I620" s="655"/>
      <c r="J620" s="655">
        <v>0.2</v>
      </c>
      <c r="K620" s="655">
        <v>10.4</v>
      </c>
    </row>
    <row r="621" spans="1:11" x14ac:dyDescent="0.25">
      <c r="A621" s="655" t="s">
        <v>1311</v>
      </c>
      <c r="B621" s="655" t="s">
        <v>605</v>
      </c>
      <c r="C621" s="655" t="s">
        <v>647</v>
      </c>
      <c r="D621" s="655"/>
      <c r="E621" s="655"/>
      <c r="F621" s="655"/>
      <c r="G621" s="655"/>
      <c r="H621" s="655">
        <v>0.02</v>
      </c>
      <c r="I621" s="655">
        <v>0.77</v>
      </c>
      <c r="J621" s="655"/>
      <c r="K621" s="655"/>
    </row>
    <row r="622" spans="1:11" x14ac:dyDescent="0.25">
      <c r="A622" s="655"/>
      <c r="B622" s="655"/>
      <c r="C622" s="655"/>
      <c r="D622" s="655" t="s">
        <v>680</v>
      </c>
      <c r="E622" s="655" t="s">
        <v>653</v>
      </c>
      <c r="F622" s="655"/>
      <c r="G622" s="655"/>
      <c r="H622" s="655"/>
      <c r="I622" s="655"/>
      <c r="J622" s="655">
        <v>0.55000000000000004</v>
      </c>
      <c r="K622" s="655">
        <v>4.3499999999999996</v>
      </c>
    </row>
    <row r="623" spans="1:11" x14ac:dyDescent="0.25">
      <c r="A623" s="655" t="s">
        <v>1312</v>
      </c>
      <c r="B623" s="655" t="s">
        <v>842</v>
      </c>
      <c r="C623" s="655" t="s">
        <v>601</v>
      </c>
      <c r="D623" s="655"/>
      <c r="E623" s="655"/>
      <c r="F623" s="655"/>
      <c r="G623" s="655"/>
      <c r="H623" s="655">
        <v>0.09</v>
      </c>
      <c r="I623" s="655">
        <v>0.1</v>
      </c>
      <c r="J623" s="655"/>
      <c r="K623" s="655"/>
    </row>
    <row r="624" spans="1:11" x14ac:dyDescent="0.25">
      <c r="A624" s="655"/>
      <c r="B624" s="655"/>
      <c r="C624" s="655"/>
      <c r="D624" s="655" t="s">
        <v>658</v>
      </c>
      <c r="E624" s="655" t="s">
        <v>623</v>
      </c>
      <c r="F624" s="655"/>
      <c r="G624" s="655"/>
      <c r="H624" s="655"/>
      <c r="I624" s="655"/>
      <c r="J624" s="655">
        <v>2.5</v>
      </c>
      <c r="K624" s="655">
        <v>2.0499999999999998</v>
      </c>
    </row>
    <row r="625" spans="1:11" x14ac:dyDescent="0.25">
      <c r="A625" s="655" t="s">
        <v>1313</v>
      </c>
      <c r="B625" s="655" t="s">
        <v>784</v>
      </c>
      <c r="C625" s="655" t="s">
        <v>656</v>
      </c>
      <c r="D625" s="655"/>
      <c r="E625" s="655"/>
      <c r="F625" s="655"/>
      <c r="G625" s="655"/>
      <c r="H625" s="655">
        <v>0.41</v>
      </c>
      <c r="I625" s="655">
        <v>0.31</v>
      </c>
      <c r="J625" s="655"/>
      <c r="K625" s="655"/>
    </row>
    <row r="626" spans="1:11" x14ac:dyDescent="0.25">
      <c r="A626" s="655"/>
      <c r="B626" s="655"/>
      <c r="C626" s="655"/>
      <c r="D626" s="655" t="s">
        <v>977</v>
      </c>
      <c r="E626" s="655" t="s">
        <v>759</v>
      </c>
      <c r="F626" s="655"/>
      <c r="G626" s="655"/>
      <c r="H626" s="655"/>
      <c r="I626" s="655"/>
      <c r="J626" s="655">
        <v>1.37</v>
      </c>
      <c r="K626" s="655">
        <v>6.8</v>
      </c>
    </row>
    <row r="627" spans="1:11" x14ac:dyDescent="0.25">
      <c r="A627" s="655" t="s">
        <v>1314</v>
      </c>
      <c r="B627" s="655"/>
      <c r="C627" s="655" t="s">
        <v>831</v>
      </c>
      <c r="D627" s="655"/>
      <c r="E627" s="655"/>
      <c r="F627" s="655"/>
      <c r="G627" s="655"/>
      <c r="H627" s="655"/>
      <c r="I627" s="655">
        <v>1.05</v>
      </c>
      <c r="J627" s="655"/>
      <c r="K627" s="655"/>
    </row>
    <row r="628" spans="1:11" x14ac:dyDescent="0.25">
      <c r="A628" s="655"/>
      <c r="B628" s="655"/>
      <c r="C628" s="655"/>
      <c r="D628" s="655" t="s">
        <v>622</v>
      </c>
      <c r="E628" s="655" t="s">
        <v>1315</v>
      </c>
      <c r="F628" s="655"/>
      <c r="G628" s="655"/>
      <c r="H628" s="655"/>
      <c r="I628" s="655"/>
      <c r="J628" s="655">
        <v>0.03</v>
      </c>
      <c r="K628" s="655">
        <v>11.35</v>
      </c>
    </row>
    <row r="629" spans="1:11" x14ac:dyDescent="0.25">
      <c r="A629" s="655" t="s">
        <v>1316</v>
      </c>
      <c r="B629" s="655" t="s">
        <v>641</v>
      </c>
      <c r="C629" s="655" t="s">
        <v>1317</v>
      </c>
      <c r="D629" s="655"/>
      <c r="E629" s="655"/>
      <c r="F629" s="655"/>
      <c r="G629" s="655"/>
      <c r="H629" s="655">
        <v>0.01</v>
      </c>
      <c r="I629" s="655">
        <v>1.22</v>
      </c>
      <c r="J629" s="655"/>
      <c r="K629" s="655"/>
    </row>
    <row r="630" spans="1:11" x14ac:dyDescent="0.25">
      <c r="A630" s="655"/>
      <c r="B630" s="655"/>
      <c r="C630" s="655"/>
      <c r="D630" s="655" t="s">
        <v>622</v>
      </c>
      <c r="E630" s="655" t="s">
        <v>1249</v>
      </c>
      <c r="F630" s="655"/>
      <c r="G630" s="655"/>
      <c r="H630" s="655"/>
      <c r="I630" s="655"/>
      <c r="J630" s="655">
        <v>0.03</v>
      </c>
      <c r="K630" s="655">
        <v>14.65</v>
      </c>
    </row>
    <row r="631" spans="1:11" x14ac:dyDescent="0.25">
      <c r="A631" s="655" t="s">
        <v>1318</v>
      </c>
      <c r="B631" s="655" t="s">
        <v>611</v>
      </c>
      <c r="C631" s="655" t="s">
        <v>1141</v>
      </c>
      <c r="D631" s="655"/>
      <c r="E631" s="655"/>
      <c r="F631" s="655"/>
      <c r="G631" s="655"/>
      <c r="H631" s="655">
        <v>0</v>
      </c>
      <c r="I631" s="655">
        <v>1.71</v>
      </c>
      <c r="J631" s="655"/>
      <c r="K631" s="655"/>
    </row>
    <row r="632" spans="1:11" x14ac:dyDescent="0.25">
      <c r="A632" s="655"/>
      <c r="B632" s="655"/>
      <c r="C632" s="655"/>
      <c r="D632" s="655" t="s">
        <v>758</v>
      </c>
      <c r="E632" s="655" t="s">
        <v>891</v>
      </c>
      <c r="F632" s="655"/>
      <c r="G632" s="655"/>
      <c r="H632" s="655"/>
      <c r="I632" s="655"/>
      <c r="J632" s="655">
        <v>0.56999999999999995</v>
      </c>
      <c r="K632" s="655">
        <v>9.85</v>
      </c>
    </row>
    <row r="633" spans="1:11" x14ac:dyDescent="0.25">
      <c r="A633" s="655" t="s">
        <v>1319</v>
      </c>
      <c r="B633" s="655" t="s">
        <v>726</v>
      </c>
      <c r="C633" s="655" t="s">
        <v>903</v>
      </c>
      <c r="D633" s="655"/>
      <c r="E633" s="655"/>
      <c r="F633" s="655"/>
      <c r="G633" s="655"/>
      <c r="H633" s="655">
        <v>0.17</v>
      </c>
      <c r="I633" s="655">
        <v>0.26</v>
      </c>
      <c r="J633" s="655"/>
      <c r="K633" s="655"/>
    </row>
    <row r="634" spans="1:11" x14ac:dyDescent="0.25">
      <c r="A634" s="655"/>
      <c r="B634" s="655"/>
      <c r="C634" s="655"/>
      <c r="D634" s="655" t="s">
        <v>910</v>
      </c>
      <c r="E634" s="655" t="s">
        <v>771</v>
      </c>
      <c r="F634" s="655"/>
      <c r="G634" s="655"/>
      <c r="H634" s="655"/>
      <c r="I634" s="655"/>
      <c r="J634" s="655">
        <v>0.95</v>
      </c>
      <c r="K634" s="655">
        <v>4.5</v>
      </c>
    </row>
    <row r="635" spans="1:11" x14ac:dyDescent="0.25">
      <c r="A635" s="655" t="s">
        <v>1320</v>
      </c>
      <c r="B635" s="655" t="s">
        <v>605</v>
      </c>
      <c r="C635" s="655" t="s">
        <v>763</v>
      </c>
      <c r="D635" s="655"/>
      <c r="E635" s="655"/>
      <c r="F635" s="655"/>
      <c r="G635" s="655"/>
      <c r="H635" s="655">
        <v>0.02</v>
      </c>
      <c r="I635" s="655">
        <v>0.64</v>
      </c>
      <c r="J635" s="655"/>
      <c r="K635" s="655"/>
    </row>
    <row r="636" spans="1:11" x14ac:dyDescent="0.25">
      <c r="A636" s="655"/>
      <c r="B636" s="655"/>
      <c r="C636" s="655"/>
      <c r="D636" s="655" t="s">
        <v>680</v>
      </c>
      <c r="E636" s="655" t="s">
        <v>1168</v>
      </c>
      <c r="F636" s="655"/>
      <c r="G636" s="655"/>
      <c r="H636" s="655"/>
      <c r="I636" s="655"/>
      <c r="J636" s="655">
        <v>0.55000000000000004</v>
      </c>
      <c r="K636" s="655">
        <v>6.75</v>
      </c>
    </row>
    <row r="637" spans="1:11" x14ac:dyDescent="0.25">
      <c r="A637" s="655" t="s">
        <v>1321</v>
      </c>
      <c r="B637" s="655" t="s">
        <v>842</v>
      </c>
      <c r="C637" s="655" t="s">
        <v>1016</v>
      </c>
      <c r="D637" s="655"/>
      <c r="E637" s="655"/>
      <c r="F637" s="655"/>
      <c r="G637" s="655"/>
      <c r="H637" s="655">
        <v>0.09</v>
      </c>
      <c r="I637" s="655">
        <v>0.71</v>
      </c>
      <c r="J637" s="655"/>
      <c r="K637" s="655"/>
    </row>
    <row r="638" spans="1:11" x14ac:dyDescent="0.25">
      <c r="A638" s="655"/>
      <c r="B638" s="655"/>
      <c r="C638" s="655"/>
      <c r="D638" s="655" t="s">
        <v>826</v>
      </c>
      <c r="E638" s="655" t="s">
        <v>1263</v>
      </c>
      <c r="F638" s="655"/>
      <c r="G638" s="655"/>
      <c r="H638" s="655"/>
      <c r="I638" s="655"/>
      <c r="J638" s="655">
        <v>0.3</v>
      </c>
      <c r="K638" s="655">
        <v>9.1999999999999993</v>
      </c>
    </row>
    <row r="639" spans="1:11" x14ac:dyDescent="0.25">
      <c r="A639" s="655" t="s">
        <v>1322</v>
      </c>
      <c r="B639" s="655"/>
      <c r="C639" s="655" t="s">
        <v>221</v>
      </c>
      <c r="D639" s="655"/>
      <c r="E639" s="655"/>
      <c r="F639" s="655"/>
      <c r="G639" s="655"/>
      <c r="H639" s="655"/>
      <c r="I639" s="655">
        <v>1.1299999999999999</v>
      </c>
      <c r="J639" s="655"/>
      <c r="K639" s="655"/>
    </row>
    <row r="640" spans="1:11" x14ac:dyDescent="0.25">
      <c r="A640" s="655"/>
      <c r="B640" s="655"/>
      <c r="C640" s="655"/>
      <c r="D640" s="655" t="s">
        <v>1323</v>
      </c>
      <c r="E640" s="655" t="s">
        <v>659</v>
      </c>
      <c r="F640" s="655"/>
      <c r="G640" s="655"/>
      <c r="H640" s="655"/>
      <c r="I640" s="655"/>
      <c r="J640" s="655">
        <v>2.87</v>
      </c>
      <c r="K640" s="655">
        <v>7.7</v>
      </c>
    </row>
    <row r="641" spans="1:11" x14ac:dyDescent="0.25">
      <c r="A641" s="655" t="s">
        <v>1324</v>
      </c>
      <c r="B641" s="655" t="s">
        <v>1135</v>
      </c>
      <c r="C641" s="655" t="s">
        <v>784</v>
      </c>
      <c r="D641" s="655"/>
      <c r="E641" s="655"/>
      <c r="F641" s="655"/>
      <c r="G641" s="655"/>
      <c r="H641" s="655">
        <v>0.86</v>
      </c>
      <c r="I641" s="655">
        <v>0.41</v>
      </c>
      <c r="J641" s="655"/>
      <c r="K641" s="655"/>
    </row>
    <row r="642" spans="1:11" x14ac:dyDescent="0.25">
      <c r="A642" s="655"/>
      <c r="B642" s="655"/>
      <c r="C642" s="655"/>
      <c r="D642" s="655" t="s">
        <v>697</v>
      </c>
      <c r="E642" s="655" t="s">
        <v>1325</v>
      </c>
      <c r="F642" s="655"/>
      <c r="G642" s="655"/>
      <c r="H642" s="655"/>
      <c r="I642" s="655"/>
      <c r="J642" s="655">
        <v>4.6500000000000004</v>
      </c>
      <c r="K642" s="655">
        <v>5.2</v>
      </c>
    </row>
    <row r="643" spans="1:11" x14ac:dyDescent="0.25">
      <c r="A643" s="655" t="s">
        <v>1326</v>
      </c>
      <c r="B643" s="655" t="s">
        <v>607</v>
      </c>
      <c r="C643" s="655" t="s">
        <v>613</v>
      </c>
      <c r="D643" s="655"/>
      <c r="E643" s="655"/>
      <c r="F643" s="655"/>
      <c r="G643" s="655"/>
      <c r="H643" s="655">
        <v>7.0000000000000007E-2</v>
      </c>
      <c r="I643" s="655">
        <v>0.63</v>
      </c>
      <c r="J643" s="655"/>
      <c r="K643" s="655"/>
    </row>
    <row r="644" spans="1:11" x14ac:dyDescent="0.25">
      <c r="A644" s="655"/>
      <c r="B644" s="655"/>
      <c r="C644" s="655"/>
      <c r="D644" s="655" t="s">
        <v>1068</v>
      </c>
      <c r="E644" s="655" t="s">
        <v>1121</v>
      </c>
      <c r="F644" s="655"/>
      <c r="G644" s="655"/>
      <c r="H644" s="655"/>
      <c r="I644" s="655"/>
      <c r="J644" s="655">
        <v>1.95</v>
      </c>
      <c r="K644" s="655">
        <v>8.25</v>
      </c>
    </row>
    <row r="645" spans="1:11" x14ac:dyDescent="0.25">
      <c r="A645" s="655" t="s">
        <v>1327</v>
      </c>
      <c r="B645" s="655" t="s">
        <v>873</v>
      </c>
      <c r="C645" s="655" t="s">
        <v>1268</v>
      </c>
      <c r="D645" s="655"/>
      <c r="E645" s="655"/>
      <c r="F645" s="655"/>
      <c r="G645" s="655"/>
      <c r="H645" s="655">
        <v>0.32</v>
      </c>
      <c r="I645" s="655">
        <v>1.02</v>
      </c>
      <c r="J645" s="655"/>
      <c r="K645" s="655"/>
    </row>
    <row r="646" spans="1:11" x14ac:dyDescent="0.25">
      <c r="A646" s="655"/>
      <c r="B646" s="655"/>
      <c r="C646" s="655"/>
      <c r="D646" s="655" t="s">
        <v>1059</v>
      </c>
      <c r="E646" s="655" t="s">
        <v>1328</v>
      </c>
      <c r="F646" s="655"/>
      <c r="G646" s="655"/>
      <c r="H646" s="655"/>
      <c r="I646" s="655"/>
      <c r="J646" s="655">
        <v>1.7</v>
      </c>
      <c r="K646" s="655">
        <v>13.6</v>
      </c>
    </row>
    <row r="647" spans="1:11" x14ac:dyDescent="0.25">
      <c r="A647" s="655" t="s">
        <v>1329</v>
      </c>
      <c r="B647" s="655" t="s">
        <v>605</v>
      </c>
      <c r="C647" s="655" t="s">
        <v>1059</v>
      </c>
      <c r="D647" s="655"/>
      <c r="E647" s="655"/>
      <c r="F647" s="655"/>
      <c r="G647" s="655"/>
      <c r="H647" s="655">
        <v>0.02</v>
      </c>
      <c r="I647" s="655">
        <v>1.7</v>
      </c>
      <c r="J647" s="655"/>
      <c r="K647" s="655"/>
    </row>
    <row r="648" spans="1:11" x14ac:dyDescent="0.25">
      <c r="A648" s="655"/>
      <c r="B648" s="655"/>
      <c r="C648" s="655"/>
      <c r="D648" s="655" t="s">
        <v>687</v>
      </c>
      <c r="E648" s="655" t="s">
        <v>801</v>
      </c>
      <c r="F648" s="655"/>
      <c r="G648" s="655"/>
      <c r="H648" s="655"/>
      <c r="I648" s="655"/>
      <c r="J648" s="655">
        <v>2</v>
      </c>
      <c r="K648" s="655">
        <v>9.35</v>
      </c>
    </row>
    <row r="649" spans="1:11" x14ac:dyDescent="0.25">
      <c r="A649" s="655" t="s">
        <v>1330</v>
      </c>
      <c r="B649" s="655" t="s">
        <v>773</v>
      </c>
      <c r="C649" s="655" t="s">
        <v>726</v>
      </c>
      <c r="D649" s="655"/>
      <c r="E649" s="655"/>
      <c r="F649" s="655"/>
      <c r="G649" s="655"/>
      <c r="H649" s="655">
        <v>0.38</v>
      </c>
      <c r="I649" s="655">
        <v>0.17</v>
      </c>
      <c r="J649" s="655"/>
      <c r="K649" s="655"/>
    </row>
    <row r="650" spans="1:11" x14ac:dyDescent="0.25">
      <c r="A650" s="655"/>
      <c r="B650" s="655"/>
      <c r="C650" s="655"/>
      <c r="D650" s="655" t="s">
        <v>856</v>
      </c>
      <c r="E650" s="655" t="s">
        <v>839</v>
      </c>
      <c r="F650" s="655"/>
      <c r="G650" s="655"/>
      <c r="H650" s="655"/>
      <c r="I650" s="655"/>
      <c r="J650" s="655">
        <v>4.9000000000000004</v>
      </c>
      <c r="K650" s="655">
        <v>3.6</v>
      </c>
    </row>
    <row r="651" spans="1:11" x14ac:dyDescent="0.25">
      <c r="A651" s="655" t="s">
        <v>1331</v>
      </c>
      <c r="B651" s="655" t="s">
        <v>603</v>
      </c>
      <c r="C651" s="655" t="s">
        <v>680</v>
      </c>
      <c r="D651" s="655"/>
      <c r="E651" s="655"/>
      <c r="F651" s="655"/>
      <c r="G651" s="655"/>
      <c r="H651" s="655">
        <v>0.6</v>
      </c>
      <c r="I651" s="655">
        <v>0.55000000000000004</v>
      </c>
      <c r="J651" s="655"/>
      <c r="K651" s="655"/>
    </row>
    <row r="652" spans="1:11" x14ac:dyDescent="0.25">
      <c r="A652" s="655"/>
      <c r="B652" s="655"/>
      <c r="C652" s="655"/>
      <c r="D652" s="655" t="s">
        <v>858</v>
      </c>
      <c r="E652" s="655" t="s">
        <v>1332</v>
      </c>
      <c r="F652" s="655"/>
      <c r="G652" s="655"/>
      <c r="H652" s="655"/>
      <c r="I652" s="655"/>
      <c r="J652" s="655">
        <v>3.4</v>
      </c>
      <c r="K652" s="655">
        <v>6.55</v>
      </c>
    </row>
    <row r="653" spans="1:11" x14ac:dyDescent="0.25">
      <c r="A653" s="655" t="s">
        <v>1333</v>
      </c>
      <c r="B653" s="655" t="s">
        <v>752</v>
      </c>
      <c r="C653" s="655" t="s">
        <v>629</v>
      </c>
      <c r="D653" s="655"/>
      <c r="E653" s="655"/>
      <c r="F653" s="655"/>
      <c r="G653" s="655"/>
      <c r="H653" s="655">
        <v>0.08</v>
      </c>
      <c r="I653" s="655">
        <v>0.76</v>
      </c>
      <c r="J653" s="655"/>
      <c r="K653" s="655"/>
    </row>
    <row r="654" spans="1:11" x14ac:dyDescent="0.25">
      <c r="A654" s="655"/>
      <c r="B654" s="655"/>
      <c r="C654" s="655"/>
      <c r="D654" s="655" t="s">
        <v>714</v>
      </c>
      <c r="E654" s="655" t="s">
        <v>1334</v>
      </c>
      <c r="F654" s="655"/>
      <c r="G654" s="655"/>
      <c r="H654" s="655"/>
      <c r="I654" s="655"/>
      <c r="J654" s="655">
        <v>2.8</v>
      </c>
      <c r="K654" s="655">
        <v>5.35</v>
      </c>
    </row>
    <row r="655" spans="1:11" x14ac:dyDescent="0.25">
      <c r="A655" s="655" t="s">
        <v>1335</v>
      </c>
      <c r="B655" s="655" t="s">
        <v>676</v>
      </c>
      <c r="C655" s="655" t="s">
        <v>656</v>
      </c>
      <c r="D655" s="655"/>
      <c r="E655" s="655"/>
      <c r="F655" s="655"/>
      <c r="G655" s="655"/>
      <c r="H655" s="655">
        <v>0.48</v>
      </c>
      <c r="I655" s="655">
        <v>0.31</v>
      </c>
      <c r="J655" s="655"/>
      <c r="K655" s="655"/>
    </row>
    <row r="656" spans="1:11" x14ac:dyDescent="0.25">
      <c r="A656" s="655"/>
      <c r="B656" s="655"/>
      <c r="C656" s="655"/>
      <c r="D656" s="655" t="s">
        <v>1336</v>
      </c>
      <c r="E656" s="655" t="s">
        <v>1021</v>
      </c>
      <c r="F656" s="655"/>
      <c r="G656" s="655"/>
      <c r="H656" s="655"/>
      <c r="I656" s="655"/>
      <c r="J656" s="655">
        <v>1.6</v>
      </c>
      <c r="K656" s="655">
        <v>5.55</v>
      </c>
    </row>
    <row r="657" spans="1:11" x14ac:dyDescent="0.25">
      <c r="A657" s="655" t="s">
        <v>1337</v>
      </c>
      <c r="B657" s="655"/>
      <c r="C657" s="655" t="s">
        <v>713</v>
      </c>
      <c r="D657" s="655"/>
      <c r="E657" s="655"/>
      <c r="F657" s="655"/>
      <c r="G657" s="655"/>
      <c r="H657" s="655"/>
      <c r="I657" s="655">
        <v>0.8</v>
      </c>
      <c r="J657" s="655"/>
      <c r="K657" s="655"/>
    </row>
    <row r="658" spans="1:11" x14ac:dyDescent="0.25">
      <c r="A658" s="655"/>
      <c r="B658" s="655"/>
      <c r="C658" s="655"/>
      <c r="D658" s="655" t="s">
        <v>657</v>
      </c>
      <c r="E658" s="655" t="s">
        <v>1128</v>
      </c>
      <c r="F658" s="655"/>
      <c r="G658" s="655"/>
      <c r="H658" s="655"/>
      <c r="I658" s="655"/>
      <c r="J658" s="655">
        <v>0.73</v>
      </c>
      <c r="K658" s="655">
        <v>7</v>
      </c>
    </row>
    <row r="659" spans="1:11" x14ac:dyDescent="0.25">
      <c r="A659" s="655" t="s">
        <v>1338</v>
      </c>
      <c r="B659" s="655" t="s">
        <v>998</v>
      </c>
      <c r="C659" s="655" t="s">
        <v>603</v>
      </c>
      <c r="D659" s="655"/>
      <c r="E659" s="655"/>
      <c r="F659" s="655"/>
      <c r="G659" s="655"/>
      <c r="H659" s="655">
        <v>0.22</v>
      </c>
      <c r="I659" s="655">
        <v>0.6</v>
      </c>
      <c r="J659" s="655"/>
      <c r="K659" s="655"/>
    </row>
    <row r="660" spans="1:11" x14ac:dyDescent="0.25">
      <c r="A660" s="655"/>
      <c r="B660" s="655"/>
      <c r="C660" s="655"/>
      <c r="D660" s="655" t="s">
        <v>710</v>
      </c>
      <c r="E660" s="655" t="s">
        <v>927</v>
      </c>
      <c r="F660" s="655"/>
      <c r="G660" s="655"/>
      <c r="H660" s="655"/>
      <c r="I660" s="655"/>
      <c r="J660" s="655">
        <v>1.3</v>
      </c>
      <c r="K660" s="655">
        <v>6.85</v>
      </c>
    </row>
    <row r="661" spans="1:11" x14ac:dyDescent="0.25">
      <c r="A661" s="655" t="s">
        <v>1339</v>
      </c>
      <c r="B661" s="655" t="s">
        <v>618</v>
      </c>
      <c r="C661" s="655" t="s">
        <v>647</v>
      </c>
      <c r="D661" s="655"/>
      <c r="E661" s="655"/>
      <c r="F661" s="655"/>
      <c r="G661" s="655"/>
      <c r="H661" s="655">
        <v>0.04</v>
      </c>
      <c r="I661" s="655">
        <v>0.77</v>
      </c>
      <c r="J661" s="655"/>
      <c r="K661" s="655"/>
    </row>
    <row r="662" spans="1:11" x14ac:dyDescent="0.25">
      <c r="A662" s="655"/>
      <c r="B662" s="655"/>
      <c r="C662" s="655"/>
      <c r="D662" s="655" t="s">
        <v>624</v>
      </c>
      <c r="E662" s="655" t="s">
        <v>1340</v>
      </c>
      <c r="F662" s="655"/>
      <c r="G662" s="655"/>
      <c r="H662" s="655"/>
      <c r="I662" s="655"/>
      <c r="J662" s="655">
        <v>0.25</v>
      </c>
      <c r="K662" s="655">
        <v>6.65</v>
      </c>
    </row>
    <row r="663" spans="1:11" x14ac:dyDescent="0.25">
      <c r="A663" s="655" t="s">
        <v>1341</v>
      </c>
      <c r="B663" s="655" t="s">
        <v>641</v>
      </c>
      <c r="C663" s="655" t="s">
        <v>652</v>
      </c>
      <c r="D663" s="655"/>
      <c r="E663" s="655"/>
      <c r="F663" s="655"/>
      <c r="G663" s="655"/>
      <c r="H663" s="655">
        <v>0.01</v>
      </c>
      <c r="I663" s="655">
        <v>0.56000000000000005</v>
      </c>
      <c r="J663" s="655"/>
      <c r="K663" s="655"/>
    </row>
    <row r="664" spans="1:11" x14ac:dyDescent="0.25">
      <c r="A664" s="655"/>
      <c r="B664" s="655"/>
      <c r="C664" s="655"/>
      <c r="D664" s="655" t="s">
        <v>601</v>
      </c>
      <c r="E664" s="655" t="s">
        <v>697</v>
      </c>
      <c r="F664" s="655"/>
      <c r="G664" s="655"/>
      <c r="H664" s="655"/>
      <c r="I664" s="655"/>
      <c r="J664" s="655">
        <v>0.1</v>
      </c>
      <c r="K664" s="655">
        <v>4.6500000000000004</v>
      </c>
    </row>
    <row r="665" spans="1:11" x14ac:dyDescent="0.25">
      <c r="A665" s="655" t="s">
        <v>1342</v>
      </c>
      <c r="B665" s="655" t="s">
        <v>641</v>
      </c>
      <c r="C665" s="655" t="s">
        <v>686</v>
      </c>
      <c r="D665" s="655"/>
      <c r="E665" s="655"/>
      <c r="F665" s="655"/>
      <c r="G665" s="655"/>
      <c r="H665" s="655">
        <v>0.01</v>
      </c>
      <c r="I665" s="655">
        <v>0.37</v>
      </c>
      <c r="J665" s="655"/>
      <c r="K665" s="655"/>
    </row>
    <row r="666" spans="1:11" x14ac:dyDescent="0.25">
      <c r="A666" s="655"/>
      <c r="B666" s="655"/>
      <c r="C666" s="655"/>
      <c r="D666" s="655" t="s">
        <v>697</v>
      </c>
      <c r="E666" s="655" t="s">
        <v>1239</v>
      </c>
      <c r="F666" s="655"/>
      <c r="G666" s="655"/>
      <c r="H666" s="655"/>
      <c r="I666" s="655"/>
      <c r="J666" s="655">
        <v>4.6500000000000004</v>
      </c>
      <c r="K666" s="655">
        <v>2.75</v>
      </c>
    </row>
    <row r="667" spans="1:11" x14ac:dyDescent="0.25">
      <c r="A667" s="655" t="s">
        <v>1343</v>
      </c>
      <c r="B667" s="655" t="s">
        <v>1062</v>
      </c>
      <c r="C667" s="655" t="s">
        <v>1161</v>
      </c>
      <c r="D667" s="655"/>
      <c r="E667" s="655"/>
      <c r="F667" s="655"/>
      <c r="G667" s="655"/>
      <c r="H667" s="655">
        <v>0.92</v>
      </c>
      <c r="I667" s="655">
        <v>0.18</v>
      </c>
      <c r="J667" s="655"/>
      <c r="K667" s="655"/>
    </row>
    <row r="668" spans="1:11" x14ac:dyDescent="0.25">
      <c r="A668" s="655"/>
      <c r="B668" s="655"/>
      <c r="C668" s="655"/>
      <c r="D668" s="655" t="s">
        <v>1344</v>
      </c>
      <c r="E668" s="655" t="s">
        <v>742</v>
      </c>
      <c r="F668" s="655"/>
      <c r="G668" s="655"/>
      <c r="H668" s="655"/>
      <c r="I668" s="655"/>
      <c r="J668" s="655">
        <v>12.75</v>
      </c>
      <c r="K668" s="655">
        <v>1.45</v>
      </c>
    </row>
    <row r="669" spans="1:11" x14ac:dyDescent="0.25">
      <c r="A669" s="655" t="s">
        <v>1345</v>
      </c>
      <c r="B669" s="655" t="s">
        <v>637</v>
      </c>
      <c r="C669" s="655" t="s">
        <v>1130</v>
      </c>
      <c r="D669" s="655"/>
      <c r="E669" s="655"/>
      <c r="F669" s="655"/>
      <c r="G669" s="655"/>
      <c r="H669" s="655">
        <v>1.63</v>
      </c>
      <c r="I669" s="655">
        <v>0.11</v>
      </c>
      <c r="J669" s="655"/>
      <c r="K669" s="655"/>
    </row>
    <row r="670" spans="1:11" x14ac:dyDescent="0.25">
      <c r="A670" s="655"/>
      <c r="B670" s="655"/>
      <c r="C670" s="655"/>
      <c r="D670" s="655" t="s">
        <v>1346</v>
      </c>
      <c r="E670" s="655" t="s">
        <v>1021</v>
      </c>
      <c r="F670" s="655"/>
      <c r="G670" s="655"/>
      <c r="H670" s="655"/>
      <c r="I670" s="655"/>
      <c r="J670" s="655">
        <v>8.85</v>
      </c>
      <c r="K670" s="655">
        <v>5.55</v>
      </c>
    </row>
    <row r="671" spans="1:11" x14ac:dyDescent="0.25">
      <c r="A671" s="655" t="s">
        <v>1347</v>
      </c>
      <c r="B671" s="655" t="s">
        <v>915</v>
      </c>
      <c r="C671" s="655" t="s">
        <v>795</v>
      </c>
      <c r="D671" s="655"/>
      <c r="E671" s="655"/>
      <c r="F671" s="655"/>
      <c r="G671" s="655"/>
      <c r="H671" s="655">
        <v>0.14000000000000001</v>
      </c>
      <c r="I671" s="655">
        <v>1</v>
      </c>
      <c r="J671" s="655"/>
      <c r="K671" s="655"/>
    </row>
    <row r="672" spans="1:11" x14ac:dyDescent="0.25">
      <c r="A672" s="655"/>
      <c r="B672" s="655"/>
      <c r="C672" s="655"/>
      <c r="D672" s="655" t="s">
        <v>841</v>
      </c>
      <c r="E672" s="655" t="s">
        <v>1348</v>
      </c>
      <c r="F672" s="655"/>
      <c r="G672" s="655"/>
      <c r="H672" s="655"/>
      <c r="I672" s="655"/>
      <c r="J672" s="655">
        <v>1.55</v>
      </c>
      <c r="K672" s="655">
        <v>11.05</v>
      </c>
    </row>
    <row r="673" spans="1:11" x14ac:dyDescent="0.25">
      <c r="A673" s="655" t="s">
        <v>1349</v>
      </c>
      <c r="B673" s="655" t="s">
        <v>726</v>
      </c>
      <c r="C673" s="655" t="s">
        <v>1104</v>
      </c>
      <c r="D673" s="655"/>
      <c r="E673" s="655"/>
      <c r="F673" s="655"/>
      <c r="G673" s="655"/>
      <c r="H673" s="655">
        <v>0.17</v>
      </c>
      <c r="I673" s="655">
        <v>1.21</v>
      </c>
      <c r="J673" s="655"/>
      <c r="K673" s="655"/>
    </row>
    <row r="674" spans="1:11" x14ac:dyDescent="0.25">
      <c r="A674" s="655"/>
      <c r="B674" s="655"/>
      <c r="C674" s="655"/>
      <c r="D674" s="655" t="s">
        <v>786</v>
      </c>
      <c r="E674" s="655" t="s">
        <v>1350</v>
      </c>
      <c r="F674" s="655"/>
      <c r="G674" s="655"/>
      <c r="H674" s="655"/>
      <c r="I674" s="655"/>
      <c r="J674" s="655">
        <v>2.1</v>
      </c>
      <c r="K674" s="655">
        <v>8.35</v>
      </c>
    </row>
    <row r="675" spans="1:11" x14ac:dyDescent="0.25">
      <c r="A675" s="655" t="s">
        <v>1351</v>
      </c>
      <c r="B675" s="655" t="s">
        <v>624</v>
      </c>
      <c r="C675" s="655" t="s">
        <v>673</v>
      </c>
      <c r="D675" s="655"/>
      <c r="E675" s="655"/>
      <c r="F675" s="655"/>
      <c r="G675" s="655"/>
      <c r="H675" s="655">
        <v>0.25</v>
      </c>
      <c r="I675" s="655">
        <v>0.46</v>
      </c>
      <c r="J675" s="655"/>
      <c r="K675" s="655"/>
    </row>
    <row r="676" spans="1:11" x14ac:dyDescent="0.25">
      <c r="A676" s="655"/>
      <c r="B676" s="655"/>
      <c r="C676" s="655"/>
      <c r="D676" s="655" t="s">
        <v>775</v>
      </c>
      <c r="E676" s="655" t="s">
        <v>697</v>
      </c>
      <c r="F676" s="655"/>
      <c r="G676" s="655"/>
      <c r="H676" s="655"/>
      <c r="I676" s="655"/>
      <c r="J676" s="655">
        <v>2.2000000000000002</v>
      </c>
      <c r="K676" s="655">
        <v>4.6500000000000004</v>
      </c>
    </row>
    <row r="677" spans="1:11" x14ac:dyDescent="0.25">
      <c r="A677" s="655" t="s">
        <v>1352</v>
      </c>
      <c r="B677" s="655" t="s">
        <v>661</v>
      </c>
      <c r="C677" s="655" t="s">
        <v>731</v>
      </c>
      <c r="D677" s="655"/>
      <c r="E677" s="655"/>
      <c r="F677" s="655"/>
      <c r="G677" s="655"/>
      <c r="H677" s="655">
        <v>0.19</v>
      </c>
      <c r="I677" s="655">
        <v>0.47</v>
      </c>
      <c r="J677" s="655"/>
      <c r="K677" s="655"/>
    </row>
    <row r="678" spans="1:11" x14ac:dyDescent="0.25">
      <c r="A678" s="655"/>
      <c r="B678" s="655"/>
      <c r="C678" s="655"/>
      <c r="D678" s="655" t="s">
        <v>878</v>
      </c>
      <c r="E678" s="655" t="s">
        <v>682</v>
      </c>
      <c r="F678" s="655"/>
      <c r="G678" s="655"/>
      <c r="H678" s="655"/>
      <c r="I678" s="655"/>
      <c r="J678" s="655">
        <v>3.75</v>
      </c>
      <c r="K678" s="655">
        <v>3.35</v>
      </c>
    </row>
    <row r="679" spans="1:11" x14ac:dyDescent="0.25">
      <c r="A679" s="655" t="s">
        <v>1353</v>
      </c>
      <c r="B679" s="655" t="s">
        <v>652</v>
      </c>
      <c r="C679" s="655" t="s">
        <v>617</v>
      </c>
      <c r="D679" s="655"/>
      <c r="E679" s="655"/>
      <c r="F679" s="655"/>
      <c r="G679" s="655"/>
      <c r="H679" s="655">
        <v>0.56000000000000005</v>
      </c>
      <c r="I679" s="655">
        <v>0.2</v>
      </c>
      <c r="J679" s="655"/>
      <c r="K679" s="655"/>
    </row>
    <row r="680" spans="1:11" x14ac:dyDescent="0.25">
      <c r="A680" s="655"/>
      <c r="B680" s="655"/>
      <c r="C680" s="655"/>
      <c r="D680" s="655" t="s">
        <v>853</v>
      </c>
      <c r="E680" s="655" t="s">
        <v>1193</v>
      </c>
      <c r="F680" s="655"/>
      <c r="G680" s="655"/>
      <c r="H680" s="655"/>
      <c r="I680" s="655"/>
      <c r="J680" s="655">
        <v>5.8</v>
      </c>
      <c r="K680" s="655">
        <v>4</v>
      </c>
    </row>
    <row r="681" spans="1:11" x14ac:dyDescent="0.25">
      <c r="A681" s="655" t="s">
        <v>1354</v>
      </c>
      <c r="B681" s="655" t="s">
        <v>603</v>
      </c>
      <c r="C681" s="655" t="s">
        <v>603</v>
      </c>
      <c r="D681" s="655"/>
      <c r="E681" s="655"/>
      <c r="F681" s="655"/>
      <c r="G681" s="655"/>
      <c r="H681" s="655">
        <v>0.6</v>
      </c>
      <c r="I681" s="655">
        <v>0.6</v>
      </c>
      <c r="J681" s="655"/>
      <c r="K681" s="655"/>
    </row>
    <row r="682" spans="1:11" x14ac:dyDescent="0.25">
      <c r="A682" s="655"/>
      <c r="B682" s="655"/>
      <c r="C682" s="655"/>
      <c r="D682" s="655" t="s">
        <v>785</v>
      </c>
      <c r="E682" s="655" t="s">
        <v>858</v>
      </c>
      <c r="F682" s="655"/>
      <c r="G682" s="655"/>
      <c r="H682" s="655"/>
      <c r="I682" s="655"/>
      <c r="J682" s="655">
        <v>4.05</v>
      </c>
      <c r="K682" s="655">
        <v>3.4</v>
      </c>
    </row>
    <row r="683" spans="1:11" x14ac:dyDescent="0.25">
      <c r="A683" s="655" t="s">
        <v>1355</v>
      </c>
      <c r="B683" s="655" t="s">
        <v>768</v>
      </c>
      <c r="C683" s="655" t="s">
        <v>752</v>
      </c>
      <c r="D683" s="655"/>
      <c r="E683" s="655"/>
      <c r="F683" s="655"/>
      <c r="G683" s="655"/>
      <c r="H683" s="655">
        <v>0.21</v>
      </c>
      <c r="I683" s="655">
        <v>0.08</v>
      </c>
      <c r="J683" s="655"/>
      <c r="K683" s="655"/>
    </row>
    <row r="684" spans="1:11" x14ac:dyDescent="0.25">
      <c r="A684" s="655"/>
      <c r="B684" s="655"/>
      <c r="C684" s="655"/>
      <c r="D684" s="655" t="s">
        <v>1070</v>
      </c>
      <c r="E684" s="655" t="s">
        <v>1056</v>
      </c>
      <c r="F684" s="655"/>
      <c r="G684" s="655"/>
      <c r="H684" s="655"/>
      <c r="I684" s="655"/>
      <c r="J684" s="655">
        <v>1.9</v>
      </c>
      <c r="K684" s="655">
        <v>2.65</v>
      </c>
    </row>
    <row r="685" spans="1:11" x14ac:dyDescent="0.25">
      <c r="A685" s="655" t="s">
        <v>1356</v>
      </c>
      <c r="B685" s="655" t="s">
        <v>726</v>
      </c>
      <c r="C685" s="655" t="s">
        <v>743</v>
      </c>
      <c r="D685" s="655"/>
      <c r="E685" s="655"/>
      <c r="F685" s="655"/>
      <c r="G685" s="655"/>
      <c r="H685" s="655">
        <v>0.17</v>
      </c>
      <c r="I685" s="655">
        <v>0.45</v>
      </c>
      <c r="J685" s="655"/>
      <c r="K685" s="655"/>
    </row>
    <row r="686" spans="1:11" x14ac:dyDescent="0.25">
      <c r="A686" s="655"/>
      <c r="B686" s="655"/>
      <c r="C686" s="655"/>
      <c r="D686" s="655" t="s">
        <v>1294</v>
      </c>
      <c r="E686" s="655" t="s">
        <v>1294</v>
      </c>
      <c r="F686" s="655"/>
      <c r="G686" s="655"/>
      <c r="H686" s="655"/>
      <c r="I686" s="655"/>
      <c r="J686" s="655">
        <v>3.3</v>
      </c>
      <c r="K686" s="655">
        <v>3.3</v>
      </c>
    </row>
    <row r="687" spans="1:11" x14ac:dyDescent="0.25">
      <c r="A687" s="655" t="s">
        <v>1357</v>
      </c>
      <c r="B687" s="655" t="s">
        <v>700</v>
      </c>
      <c r="C687" s="655" t="s">
        <v>768</v>
      </c>
      <c r="D687" s="655"/>
      <c r="E687" s="655"/>
      <c r="F687" s="655"/>
      <c r="G687" s="655"/>
      <c r="H687" s="655">
        <v>0.49</v>
      </c>
      <c r="I687" s="655">
        <v>0.21</v>
      </c>
      <c r="J687" s="655"/>
      <c r="K687" s="655"/>
    </row>
    <row r="688" spans="1:11" x14ac:dyDescent="0.25">
      <c r="A688" s="655"/>
      <c r="B688" s="655"/>
      <c r="C688" s="655"/>
      <c r="D688" s="655" t="s">
        <v>904</v>
      </c>
      <c r="E688" s="655" t="s">
        <v>887</v>
      </c>
      <c r="F688" s="655"/>
      <c r="G688" s="655"/>
      <c r="H688" s="655"/>
      <c r="I688" s="655"/>
      <c r="J688" s="655">
        <v>2.7</v>
      </c>
      <c r="K688" s="655">
        <v>4.95</v>
      </c>
    </row>
    <row r="689" spans="1:11" x14ac:dyDescent="0.25">
      <c r="A689" s="655" t="s">
        <v>1358</v>
      </c>
      <c r="B689" s="655" t="s">
        <v>829</v>
      </c>
      <c r="C689" s="655" t="s">
        <v>649</v>
      </c>
      <c r="D689" s="655"/>
      <c r="E689" s="655"/>
      <c r="F689" s="655"/>
      <c r="G689" s="655"/>
      <c r="H689" s="655">
        <v>0.05</v>
      </c>
      <c r="I689" s="655">
        <v>0.78</v>
      </c>
      <c r="J689" s="655"/>
      <c r="K689" s="655"/>
    </row>
    <row r="690" spans="1:11" x14ac:dyDescent="0.25">
      <c r="A690" s="655"/>
      <c r="B690" s="655"/>
      <c r="C690" s="655"/>
      <c r="D690" s="655" t="s">
        <v>878</v>
      </c>
      <c r="E690" s="655" t="s">
        <v>1173</v>
      </c>
      <c r="F690" s="655"/>
      <c r="G690" s="655"/>
      <c r="H690" s="655"/>
      <c r="I690" s="655"/>
      <c r="J690" s="655">
        <v>3.75</v>
      </c>
      <c r="K690" s="655">
        <v>2.6</v>
      </c>
    </row>
    <row r="691" spans="1:11" x14ac:dyDescent="0.25">
      <c r="A691" s="655" t="s">
        <v>1359</v>
      </c>
      <c r="B691" s="655" t="s">
        <v>645</v>
      </c>
      <c r="C691" s="655"/>
      <c r="D691" s="655"/>
      <c r="E691" s="655"/>
      <c r="F691" s="655"/>
      <c r="G691" s="655"/>
      <c r="H691" s="655">
        <v>0.7</v>
      </c>
      <c r="I691" s="655"/>
      <c r="J691" s="655"/>
      <c r="K691" s="655"/>
    </row>
    <row r="692" spans="1:11" x14ac:dyDescent="0.25">
      <c r="A692" s="655"/>
      <c r="B692" s="655"/>
      <c r="C692" s="655"/>
      <c r="D692" s="655" t="s">
        <v>753</v>
      </c>
      <c r="E692" s="655" t="s">
        <v>622</v>
      </c>
      <c r="F692" s="655"/>
      <c r="G692" s="655"/>
      <c r="H692" s="655"/>
      <c r="I692" s="655"/>
      <c r="J692" s="655">
        <v>5.95</v>
      </c>
      <c r="K692" s="655">
        <v>0.03</v>
      </c>
    </row>
    <row r="693" spans="1:11" x14ac:dyDescent="0.25">
      <c r="A693" s="655" t="s">
        <v>1360</v>
      </c>
      <c r="B693" s="655" t="s">
        <v>700</v>
      </c>
      <c r="C693" s="655" t="s">
        <v>641</v>
      </c>
      <c r="D693" s="655"/>
      <c r="E693" s="655"/>
      <c r="F693" s="655"/>
      <c r="G693" s="655"/>
      <c r="H693" s="655">
        <v>0.49</v>
      </c>
      <c r="I693" s="655">
        <v>0.01</v>
      </c>
      <c r="J693" s="655"/>
      <c r="K693" s="655"/>
    </row>
    <row r="694" spans="1:11" x14ac:dyDescent="0.25">
      <c r="A694" s="655"/>
      <c r="B694" s="655"/>
      <c r="C694" s="655"/>
      <c r="D694" s="655" t="s">
        <v>707</v>
      </c>
      <c r="E694" s="655" t="s">
        <v>899</v>
      </c>
      <c r="F694" s="655"/>
      <c r="G694" s="655"/>
      <c r="H694" s="655"/>
      <c r="I694" s="655"/>
      <c r="J694" s="655">
        <v>3.2</v>
      </c>
      <c r="K694" s="655">
        <v>2.15</v>
      </c>
    </row>
    <row r="695" spans="1:11" x14ac:dyDescent="0.25">
      <c r="A695" s="655" t="s">
        <v>1361</v>
      </c>
      <c r="B695" s="655" t="s">
        <v>815</v>
      </c>
      <c r="C695" s="655" t="s">
        <v>737</v>
      </c>
      <c r="D695" s="655"/>
      <c r="E695" s="655"/>
      <c r="F695" s="655"/>
      <c r="G695" s="655"/>
      <c r="H695" s="655">
        <v>0.15</v>
      </c>
      <c r="I695" s="655">
        <v>0.42</v>
      </c>
      <c r="J695" s="655"/>
      <c r="K695" s="655"/>
    </row>
    <row r="696" spans="1:11" x14ac:dyDescent="0.25">
      <c r="A696" s="655"/>
      <c r="B696" s="655"/>
      <c r="C696" s="655"/>
      <c r="D696" s="655" t="s">
        <v>987</v>
      </c>
      <c r="E696" s="655" t="s">
        <v>732</v>
      </c>
      <c r="F696" s="655"/>
      <c r="G696" s="655"/>
      <c r="H696" s="655"/>
      <c r="I696" s="655"/>
      <c r="J696" s="655">
        <v>0.5</v>
      </c>
      <c r="K696" s="655">
        <v>7.85</v>
      </c>
    </row>
    <row r="697" spans="1:11" x14ac:dyDescent="0.25">
      <c r="A697" s="655" t="s">
        <v>1362</v>
      </c>
      <c r="B697" s="655"/>
      <c r="C697" s="655" t="s">
        <v>1144</v>
      </c>
      <c r="D697" s="655"/>
      <c r="E697" s="655"/>
      <c r="F697" s="655"/>
      <c r="G697" s="655"/>
      <c r="H697" s="655"/>
      <c r="I697" s="655">
        <v>1.1499999999999999</v>
      </c>
      <c r="J697" s="655"/>
      <c r="K697" s="655"/>
    </row>
    <row r="698" spans="1:11" x14ac:dyDescent="0.25">
      <c r="A698" s="655"/>
      <c r="B698" s="655"/>
      <c r="C698" s="655"/>
      <c r="D698" s="655" t="s">
        <v>611</v>
      </c>
      <c r="E698" s="655" t="s">
        <v>1363</v>
      </c>
      <c r="F698" s="655"/>
      <c r="G698" s="655"/>
      <c r="H698" s="655"/>
      <c r="I698" s="655"/>
      <c r="J698" s="655">
        <v>0</v>
      </c>
      <c r="K698" s="655">
        <v>11.75</v>
      </c>
    </row>
    <row r="699" spans="1:11" x14ac:dyDescent="0.25">
      <c r="A699" s="655" t="s">
        <v>1364</v>
      </c>
      <c r="B699" s="655"/>
      <c r="C699" s="655" t="s">
        <v>643</v>
      </c>
      <c r="D699" s="655"/>
      <c r="E699" s="655"/>
      <c r="F699" s="655"/>
      <c r="G699" s="655"/>
      <c r="H699" s="655"/>
      <c r="I699" s="655">
        <v>1.2</v>
      </c>
      <c r="J699" s="655"/>
      <c r="K699" s="655"/>
    </row>
    <row r="700" spans="1:11" x14ac:dyDescent="0.25">
      <c r="A700" s="655"/>
      <c r="B700" s="655"/>
      <c r="C700" s="655"/>
      <c r="D700" s="655" t="s">
        <v>749</v>
      </c>
      <c r="E700" s="655" t="s">
        <v>1237</v>
      </c>
      <c r="F700" s="655"/>
      <c r="G700" s="655"/>
      <c r="H700" s="655"/>
      <c r="I700" s="655"/>
      <c r="J700" s="655">
        <v>0.27</v>
      </c>
      <c r="K700" s="655">
        <v>6.5</v>
      </c>
    </row>
    <row r="701" spans="1:11" x14ac:dyDescent="0.25">
      <c r="A701" s="655" t="s">
        <v>1365</v>
      </c>
      <c r="B701" s="655" t="s">
        <v>752</v>
      </c>
      <c r="C701" s="655" t="s">
        <v>601</v>
      </c>
      <c r="D701" s="655"/>
      <c r="E701" s="655"/>
      <c r="F701" s="655"/>
      <c r="G701" s="655"/>
      <c r="H701" s="655">
        <v>0.08</v>
      </c>
      <c r="I701" s="655">
        <v>0.1</v>
      </c>
      <c r="J701" s="655"/>
      <c r="K701" s="655"/>
    </row>
    <row r="702" spans="1:11" x14ac:dyDescent="0.25">
      <c r="A702" s="655"/>
      <c r="B702" s="655"/>
      <c r="C702" s="655"/>
      <c r="D702" s="655" t="s">
        <v>831</v>
      </c>
      <c r="E702" s="655" t="s">
        <v>1144</v>
      </c>
      <c r="F702" s="655"/>
      <c r="G702" s="655"/>
      <c r="H702" s="655"/>
      <c r="I702" s="655"/>
      <c r="J702" s="655">
        <v>1.05</v>
      </c>
      <c r="K702" s="655">
        <v>1.1499999999999999</v>
      </c>
    </row>
    <row r="703" spans="1:11" x14ac:dyDescent="0.25">
      <c r="A703" s="655" t="s">
        <v>1366</v>
      </c>
      <c r="B703" s="655" t="s">
        <v>615</v>
      </c>
      <c r="C703" s="655" t="s">
        <v>615</v>
      </c>
      <c r="D703" s="655"/>
      <c r="E703" s="655"/>
      <c r="F703" s="655"/>
      <c r="G703" s="655"/>
      <c r="H703" s="655">
        <v>0.13</v>
      </c>
      <c r="I703" s="655">
        <v>0.13</v>
      </c>
      <c r="J703" s="655"/>
      <c r="K703" s="655"/>
    </row>
    <row r="704" spans="1:11" x14ac:dyDescent="0.25">
      <c r="A704" s="655"/>
      <c r="B704" s="655"/>
      <c r="C704" s="655"/>
      <c r="D704" s="655" t="s">
        <v>966</v>
      </c>
      <c r="E704" s="655" t="s">
        <v>745</v>
      </c>
      <c r="F704" s="655"/>
      <c r="G704" s="655"/>
      <c r="H704" s="655"/>
      <c r="I704" s="655"/>
      <c r="J704" s="655">
        <v>3.65</v>
      </c>
      <c r="K704" s="655">
        <v>0.43</v>
      </c>
    </row>
    <row r="705" spans="1:11" x14ac:dyDescent="0.25">
      <c r="A705" s="655" t="s">
        <v>1367</v>
      </c>
      <c r="B705" s="655" t="s">
        <v>603</v>
      </c>
      <c r="C705" s="655"/>
      <c r="D705" s="655"/>
      <c r="E705" s="655"/>
      <c r="F705" s="655"/>
      <c r="G705" s="655"/>
      <c r="H705" s="655">
        <v>0.6</v>
      </c>
      <c r="I705" s="655"/>
      <c r="J705" s="655"/>
      <c r="K705" s="655"/>
    </row>
    <row r="706" spans="1:11" x14ac:dyDescent="0.25">
      <c r="A706" s="655"/>
      <c r="B706" s="655"/>
      <c r="C706" s="655"/>
      <c r="D706" s="655" t="s">
        <v>996</v>
      </c>
      <c r="E706" s="655" t="s">
        <v>611</v>
      </c>
      <c r="F706" s="655"/>
      <c r="G706" s="655"/>
      <c r="H706" s="655"/>
      <c r="I706" s="655"/>
      <c r="J706" s="655">
        <v>4.3</v>
      </c>
      <c r="K706" s="655">
        <v>0</v>
      </c>
    </row>
    <row r="707" spans="1:11" x14ac:dyDescent="0.25">
      <c r="A707" s="655" t="s">
        <v>1368</v>
      </c>
      <c r="B707" s="655" t="s">
        <v>903</v>
      </c>
      <c r="C707" s="655" t="s">
        <v>611</v>
      </c>
      <c r="D707" s="655"/>
      <c r="E707" s="655"/>
      <c r="F707" s="655"/>
      <c r="G707" s="655"/>
      <c r="H707" s="655">
        <v>0.26</v>
      </c>
      <c r="I707" s="655">
        <v>0</v>
      </c>
      <c r="J707" s="655"/>
      <c r="K707" s="655"/>
    </row>
    <row r="708" spans="1:11" x14ac:dyDescent="0.25">
      <c r="A708" s="655"/>
      <c r="B708" s="655"/>
      <c r="C708" s="655"/>
      <c r="D708" s="655" t="s">
        <v>868</v>
      </c>
      <c r="E708" s="655" t="s">
        <v>1369</v>
      </c>
      <c r="F708" s="655"/>
      <c r="G708" s="655"/>
      <c r="H708" s="655"/>
      <c r="I708" s="655"/>
      <c r="J708" s="655">
        <v>3.25</v>
      </c>
      <c r="K708" s="655">
        <v>3.23</v>
      </c>
    </row>
    <row r="709" spans="1:11" x14ac:dyDescent="0.25">
      <c r="A709" s="655" t="s">
        <v>1370</v>
      </c>
      <c r="B709" s="655" t="s">
        <v>1081</v>
      </c>
      <c r="C709" s="655" t="s">
        <v>1198</v>
      </c>
      <c r="D709" s="655"/>
      <c r="E709" s="655"/>
      <c r="F709" s="655"/>
      <c r="G709" s="655"/>
      <c r="H709" s="655">
        <v>0.39</v>
      </c>
      <c r="I709" s="655">
        <v>0.97</v>
      </c>
      <c r="J709" s="655"/>
      <c r="K709" s="655"/>
    </row>
    <row r="710" spans="1:11" x14ac:dyDescent="0.25">
      <c r="A710" s="655"/>
      <c r="B710" s="655"/>
      <c r="C710" s="655"/>
      <c r="D710" s="655" t="s">
        <v>1371</v>
      </c>
      <c r="E710" s="655" t="s">
        <v>1077</v>
      </c>
      <c r="F710" s="655"/>
      <c r="G710" s="655"/>
      <c r="H710" s="655"/>
      <c r="I710" s="655"/>
      <c r="J710" s="655">
        <v>3.05</v>
      </c>
      <c r="K710" s="655">
        <v>8.8000000000000007</v>
      </c>
    </row>
    <row r="711" spans="1:11" x14ac:dyDescent="0.25">
      <c r="A711" s="655" t="s">
        <v>1372</v>
      </c>
      <c r="B711" s="655" t="s">
        <v>998</v>
      </c>
      <c r="C711" s="655" t="s">
        <v>632</v>
      </c>
      <c r="D711" s="655"/>
      <c r="E711" s="655"/>
      <c r="F711" s="655"/>
      <c r="G711" s="655"/>
      <c r="H711" s="655">
        <v>0.22</v>
      </c>
      <c r="I711" s="655">
        <v>0.79</v>
      </c>
      <c r="J711" s="655"/>
      <c r="K711" s="655"/>
    </row>
    <row r="712" spans="1:11" x14ac:dyDescent="0.25">
      <c r="A712" s="655"/>
      <c r="B712" s="655"/>
      <c r="C712" s="655"/>
      <c r="D712" s="655" t="s">
        <v>1299</v>
      </c>
      <c r="E712" s="655" t="s">
        <v>642</v>
      </c>
      <c r="F712" s="655"/>
      <c r="G712" s="655"/>
      <c r="H712" s="655"/>
      <c r="I712" s="655"/>
      <c r="J712" s="655">
        <v>1.85</v>
      </c>
      <c r="K712" s="655">
        <v>8.6999999999999993</v>
      </c>
    </row>
    <row r="713" spans="1:11" x14ac:dyDescent="0.25">
      <c r="A713" s="655" t="s">
        <v>1373</v>
      </c>
      <c r="B713" s="655" t="s">
        <v>815</v>
      </c>
      <c r="C713" s="655" t="s">
        <v>910</v>
      </c>
      <c r="D713" s="655"/>
      <c r="E713" s="655"/>
      <c r="F713" s="655"/>
      <c r="G713" s="655"/>
      <c r="H713" s="655">
        <v>0.15</v>
      </c>
      <c r="I713" s="655">
        <v>0.95</v>
      </c>
      <c r="J713" s="655"/>
      <c r="K713" s="655"/>
    </row>
    <row r="714" spans="1:11" x14ac:dyDescent="0.25">
      <c r="A714" s="655"/>
      <c r="B714" s="655"/>
      <c r="C714" s="655"/>
      <c r="D714" s="655" t="s">
        <v>742</v>
      </c>
      <c r="E714" s="655" t="s">
        <v>659</v>
      </c>
      <c r="F714" s="655"/>
      <c r="G714" s="655"/>
      <c r="H714" s="655"/>
      <c r="I714" s="655"/>
      <c r="J714" s="655">
        <v>1.45</v>
      </c>
      <c r="K714" s="655">
        <v>7.7</v>
      </c>
    </row>
    <row r="715" spans="1:11" x14ac:dyDescent="0.25">
      <c r="A715" s="655" t="s">
        <v>1374</v>
      </c>
      <c r="B715" s="655" t="s">
        <v>915</v>
      </c>
      <c r="C715" s="655" t="s">
        <v>952</v>
      </c>
      <c r="D715" s="655"/>
      <c r="E715" s="655"/>
      <c r="F715" s="655"/>
      <c r="G715" s="655"/>
      <c r="H715" s="655">
        <v>0.14000000000000001</v>
      </c>
      <c r="I715" s="655">
        <v>0.59</v>
      </c>
      <c r="J715" s="655"/>
      <c r="K715" s="655"/>
    </row>
    <row r="716" spans="1:11" x14ac:dyDescent="0.25">
      <c r="A716" s="655"/>
      <c r="B716" s="655"/>
      <c r="C716" s="655"/>
      <c r="D716" s="655" t="s">
        <v>841</v>
      </c>
      <c r="E716" s="655" t="s">
        <v>999</v>
      </c>
      <c r="F716" s="655"/>
      <c r="G716" s="655"/>
      <c r="H716" s="655"/>
      <c r="I716" s="655"/>
      <c r="J716" s="655">
        <v>1.55</v>
      </c>
      <c r="K716" s="655">
        <v>7.8</v>
      </c>
    </row>
    <row r="717" spans="1:11" x14ac:dyDescent="0.25">
      <c r="A717" s="655" t="s">
        <v>1375</v>
      </c>
      <c r="B717" s="655" t="s">
        <v>726</v>
      </c>
      <c r="C717" s="655" t="s">
        <v>1198</v>
      </c>
      <c r="D717" s="655"/>
      <c r="E717" s="655"/>
      <c r="F717" s="655"/>
      <c r="G717" s="655"/>
      <c r="H717" s="655">
        <v>0.17</v>
      </c>
      <c r="I717" s="655">
        <v>0.97</v>
      </c>
      <c r="J717" s="655"/>
      <c r="K717" s="655"/>
    </row>
    <row r="718" spans="1:11" x14ac:dyDescent="0.25">
      <c r="A718" s="655"/>
      <c r="B718" s="655"/>
      <c r="C718" s="655"/>
      <c r="D718" s="655" t="s">
        <v>890</v>
      </c>
      <c r="E718" s="655" t="s">
        <v>1376</v>
      </c>
      <c r="F718" s="655"/>
      <c r="G718" s="655"/>
      <c r="H718" s="655"/>
      <c r="I718" s="655"/>
      <c r="J718" s="655">
        <v>1.25</v>
      </c>
      <c r="K718" s="655">
        <v>7.9</v>
      </c>
    </row>
    <row r="719" spans="1:11" x14ac:dyDescent="0.25">
      <c r="A719" s="655" t="s">
        <v>1377</v>
      </c>
      <c r="B719" s="655" t="s">
        <v>752</v>
      </c>
      <c r="C719" s="655" t="s">
        <v>665</v>
      </c>
      <c r="D719" s="655"/>
      <c r="E719" s="655"/>
      <c r="F719" s="655"/>
      <c r="G719" s="655"/>
      <c r="H719" s="655">
        <v>0.08</v>
      </c>
      <c r="I719" s="655">
        <v>0.61</v>
      </c>
      <c r="J719" s="655"/>
      <c r="K719" s="655"/>
    </row>
    <row r="720" spans="1:11" x14ac:dyDescent="0.25">
      <c r="A720" s="655"/>
      <c r="B720" s="655"/>
      <c r="C720" s="655"/>
      <c r="D720" s="655" t="s">
        <v>863</v>
      </c>
      <c r="E720" s="655" t="s">
        <v>1013</v>
      </c>
      <c r="F720" s="655"/>
      <c r="G720" s="655"/>
      <c r="H720" s="655"/>
      <c r="I720" s="655"/>
      <c r="J720" s="655">
        <v>0.85</v>
      </c>
      <c r="K720" s="655">
        <v>3.5</v>
      </c>
    </row>
    <row r="721" spans="1:11" x14ac:dyDescent="0.25">
      <c r="A721" s="655" t="s">
        <v>1378</v>
      </c>
      <c r="B721" s="655" t="s">
        <v>842</v>
      </c>
      <c r="C721" s="655" t="s">
        <v>842</v>
      </c>
      <c r="D721" s="655"/>
      <c r="E721" s="655"/>
      <c r="F721" s="655"/>
      <c r="G721" s="655"/>
      <c r="H721" s="655">
        <v>0.09</v>
      </c>
      <c r="I721" s="655">
        <v>0.09</v>
      </c>
      <c r="J721" s="655"/>
      <c r="K721" s="655"/>
    </row>
    <row r="722" spans="1:11" x14ac:dyDescent="0.25">
      <c r="A722" s="655"/>
      <c r="B722" s="655"/>
      <c r="C722" s="655"/>
      <c r="D722" s="655" t="s">
        <v>863</v>
      </c>
      <c r="E722" s="655" t="s">
        <v>1336</v>
      </c>
      <c r="F722" s="655"/>
      <c r="G722" s="655"/>
      <c r="H722" s="655"/>
      <c r="I722" s="655"/>
      <c r="J722" s="655">
        <v>0.85</v>
      </c>
      <c r="K722" s="655">
        <v>1.6</v>
      </c>
    </row>
    <row r="723" spans="1:11" x14ac:dyDescent="0.25">
      <c r="A723" s="655" t="s">
        <v>1379</v>
      </c>
      <c r="B723" s="655" t="s">
        <v>752</v>
      </c>
      <c r="C723" s="655" t="s">
        <v>598</v>
      </c>
      <c r="D723" s="655"/>
      <c r="E723" s="655"/>
      <c r="F723" s="655"/>
      <c r="G723" s="655"/>
      <c r="H723" s="655">
        <v>0.08</v>
      </c>
      <c r="I723" s="655">
        <v>0.23</v>
      </c>
      <c r="J723" s="655"/>
      <c r="K723" s="655"/>
    </row>
    <row r="724" spans="1:11" x14ac:dyDescent="0.25">
      <c r="A724" s="655"/>
      <c r="B724" s="655"/>
      <c r="C724" s="655"/>
      <c r="D724" s="655" t="s">
        <v>876</v>
      </c>
      <c r="E724" s="655" t="s">
        <v>870</v>
      </c>
      <c r="F724" s="655"/>
      <c r="G724" s="655"/>
      <c r="H724" s="655"/>
      <c r="I724" s="655"/>
      <c r="J724" s="655">
        <v>1.75</v>
      </c>
      <c r="K724" s="655">
        <v>3.15</v>
      </c>
    </row>
    <row r="725" spans="1:11" x14ac:dyDescent="0.25">
      <c r="A725" s="655" t="s">
        <v>1380</v>
      </c>
      <c r="B725" s="655" t="s">
        <v>749</v>
      </c>
      <c r="C725" s="655" t="s">
        <v>694</v>
      </c>
      <c r="D725" s="655"/>
      <c r="E725" s="655"/>
      <c r="F725" s="655"/>
      <c r="G725" s="655"/>
      <c r="H725" s="655">
        <v>0.27</v>
      </c>
      <c r="I725" s="655">
        <v>0.4</v>
      </c>
      <c r="J725" s="655"/>
      <c r="K725" s="655"/>
    </row>
    <row r="726" spans="1:11" x14ac:dyDescent="0.25">
      <c r="A726" s="655"/>
      <c r="B726" s="655"/>
      <c r="C726" s="655"/>
      <c r="D726" s="655" t="s">
        <v>1068</v>
      </c>
      <c r="E726" s="655" t="s">
        <v>1166</v>
      </c>
      <c r="F726" s="655"/>
      <c r="G726" s="655"/>
      <c r="H726" s="655"/>
      <c r="I726" s="655"/>
      <c r="J726" s="655">
        <v>1.95</v>
      </c>
      <c r="K726" s="655">
        <v>5.85</v>
      </c>
    </row>
    <row r="727" spans="1:11" x14ac:dyDescent="0.25">
      <c r="A727" s="655" t="s">
        <v>1381</v>
      </c>
      <c r="B727" s="655" t="s">
        <v>685</v>
      </c>
      <c r="C727" s="655" t="s">
        <v>647</v>
      </c>
      <c r="D727" s="655"/>
      <c r="E727" s="655"/>
      <c r="F727" s="655"/>
      <c r="G727" s="655"/>
      <c r="H727" s="655">
        <v>0.12</v>
      </c>
      <c r="I727" s="655">
        <v>0.77</v>
      </c>
      <c r="J727" s="655"/>
      <c r="K727" s="655"/>
    </row>
    <row r="728" spans="1:11" x14ac:dyDescent="0.25">
      <c r="A728" s="655"/>
      <c r="B728" s="655"/>
      <c r="C728" s="655"/>
      <c r="D728" s="655" t="s">
        <v>1073</v>
      </c>
      <c r="E728" s="655" t="s">
        <v>1024</v>
      </c>
      <c r="F728" s="655"/>
      <c r="G728" s="655"/>
      <c r="H728" s="655"/>
      <c r="I728" s="655"/>
      <c r="J728" s="655">
        <v>3.8</v>
      </c>
      <c r="K728" s="655">
        <v>6.3</v>
      </c>
    </row>
    <row r="729" spans="1:11" x14ac:dyDescent="0.25">
      <c r="A729" s="655" t="s">
        <v>1382</v>
      </c>
      <c r="B729" s="655" t="s">
        <v>763</v>
      </c>
      <c r="C729" s="655" t="s">
        <v>700</v>
      </c>
      <c r="D729" s="655"/>
      <c r="E729" s="655"/>
      <c r="F729" s="655"/>
      <c r="G729" s="655"/>
      <c r="H729" s="655">
        <v>0.64</v>
      </c>
      <c r="I729" s="655">
        <v>0.49</v>
      </c>
      <c r="J729" s="655"/>
      <c r="K729" s="655"/>
    </row>
    <row r="730" spans="1:11" x14ac:dyDescent="0.25">
      <c r="A730" s="655"/>
      <c r="B730" s="655"/>
      <c r="C730" s="655"/>
      <c r="D730" s="655" t="s">
        <v>1013</v>
      </c>
      <c r="E730" s="655" t="s">
        <v>1383</v>
      </c>
      <c r="F730" s="655"/>
      <c r="G730" s="655"/>
      <c r="H730" s="655"/>
      <c r="I730" s="655"/>
      <c r="J730" s="655">
        <v>3.5</v>
      </c>
      <c r="K730" s="655">
        <v>10.55</v>
      </c>
    </row>
    <row r="731" spans="1:11" x14ac:dyDescent="0.25">
      <c r="A731" s="655" t="s">
        <v>1384</v>
      </c>
      <c r="B731" s="655" t="s">
        <v>755</v>
      </c>
      <c r="C731" s="655" t="s">
        <v>1385</v>
      </c>
      <c r="D731" s="655"/>
      <c r="E731" s="655"/>
      <c r="F731" s="655"/>
      <c r="G731" s="655"/>
      <c r="H731" s="655">
        <v>0.06</v>
      </c>
      <c r="I731" s="655">
        <v>1.62</v>
      </c>
      <c r="J731" s="655"/>
      <c r="K731" s="655"/>
    </row>
    <row r="732" spans="1:11" x14ac:dyDescent="0.25">
      <c r="A732" s="655"/>
      <c r="B732" s="655"/>
      <c r="C732" s="655"/>
      <c r="D732" s="655" t="s">
        <v>987</v>
      </c>
      <c r="E732" s="655" t="s">
        <v>824</v>
      </c>
      <c r="F732" s="655"/>
      <c r="G732" s="655"/>
      <c r="H732" s="655"/>
      <c r="I732" s="655"/>
      <c r="J732" s="655">
        <v>0.5</v>
      </c>
      <c r="K732" s="655">
        <v>14</v>
      </c>
    </row>
    <row r="733" spans="1:11" x14ac:dyDescent="0.25">
      <c r="A733" s="655" t="s">
        <v>1386</v>
      </c>
      <c r="B733" s="655" t="s">
        <v>618</v>
      </c>
      <c r="C733" s="655" t="s">
        <v>351</v>
      </c>
      <c r="D733" s="655"/>
      <c r="E733" s="655"/>
      <c r="F733" s="655"/>
      <c r="G733" s="655"/>
      <c r="H733" s="655">
        <v>0.04</v>
      </c>
      <c r="I733" s="655">
        <v>1.18</v>
      </c>
      <c r="J733" s="655"/>
      <c r="K733" s="655"/>
    </row>
    <row r="734" spans="1:11" x14ac:dyDescent="0.25">
      <c r="A734" s="655"/>
      <c r="B734" s="655"/>
      <c r="C734" s="655"/>
      <c r="D734" s="655" t="s">
        <v>680</v>
      </c>
      <c r="E734" s="655" t="s">
        <v>1387</v>
      </c>
      <c r="F734" s="655"/>
      <c r="G734" s="655"/>
      <c r="H734" s="655"/>
      <c r="I734" s="655"/>
      <c r="J734" s="655">
        <v>0.55000000000000004</v>
      </c>
      <c r="K734" s="655">
        <v>11.7</v>
      </c>
    </row>
    <row r="735" spans="1:11" x14ac:dyDescent="0.25">
      <c r="A735" s="655" t="s">
        <v>1388</v>
      </c>
      <c r="B735" s="655" t="s">
        <v>607</v>
      </c>
      <c r="C735" s="655" t="s">
        <v>1389</v>
      </c>
      <c r="D735" s="655"/>
      <c r="E735" s="655"/>
      <c r="F735" s="655"/>
      <c r="G735" s="655"/>
      <c r="H735" s="655">
        <v>7.0000000000000007E-2</v>
      </c>
      <c r="I735" s="655">
        <v>1.1599999999999999</v>
      </c>
      <c r="J735" s="655"/>
      <c r="K735" s="655"/>
    </row>
    <row r="736" spans="1:11" x14ac:dyDescent="0.25">
      <c r="A736" s="655"/>
      <c r="B736" s="655"/>
      <c r="C736" s="655"/>
      <c r="D736" s="655" t="s">
        <v>706</v>
      </c>
      <c r="E736" s="655" t="s">
        <v>1390</v>
      </c>
      <c r="F736" s="655"/>
      <c r="G736" s="655"/>
      <c r="H736" s="655"/>
      <c r="I736" s="655"/>
      <c r="J736" s="655">
        <v>0.65</v>
      </c>
      <c r="K736" s="655">
        <v>7.35</v>
      </c>
    </row>
    <row r="737" spans="1:11" x14ac:dyDescent="0.25">
      <c r="A737" s="655" t="s">
        <v>1391</v>
      </c>
      <c r="B737" s="655" t="s">
        <v>755</v>
      </c>
      <c r="C737" s="655" t="s">
        <v>656</v>
      </c>
      <c r="D737" s="655"/>
      <c r="E737" s="655"/>
      <c r="F737" s="655"/>
      <c r="G737" s="655"/>
      <c r="H737" s="655">
        <v>0.06</v>
      </c>
      <c r="I737" s="655">
        <v>0.31</v>
      </c>
      <c r="J737" s="655"/>
      <c r="K737" s="655"/>
    </row>
    <row r="738" spans="1:11" x14ac:dyDescent="0.25">
      <c r="A738" s="655"/>
      <c r="B738" s="655"/>
      <c r="C738" s="655"/>
      <c r="D738" s="655" t="s">
        <v>1056</v>
      </c>
      <c r="E738" s="655" t="s">
        <v>876</v>
      </c>
      <c r="F738" s="655"/>
      <c r="G738" s="655"/>
      <c r="H738" s="655"/>
      <c r="I738" s="655"/>
      <c r="J738" s="655">
        <v>2.65</v>
      </c>
      <c r="K738" s="655">
        <v>1.75</v>
      </c>
    </row>
    <row r="739" spans="1:11" x14ac:dyDescent="0.25">
      <c r="A739" s="655" t="s">
        <v>1392</v>
      </c>
      <c r="B739" s="655" t="s">
        <v>731</v>
      </c>
      <c r="C739" s="655" t="s">
        <v>618</v>
      </c>
      <c r="D739" s="655"/>
      <c r="E739" s="655"/>
      <c r="F739" s="655"/>
      <c r="G739" s="655"/>
      <c r="H739" s="655">
        <v>0.47</v>
      </c>
      <c r="I739" s="655">
        <v>0.04</v>
      </c>
      <c r="J739" s="655"/>
      <c r="K739" s="655"/>
    </row>
    <row r="740" spans="1:11" x14ac:dyDescent="0.25">
      <c r="A740" s="655"/>
      <c r="B740" s="655"/>
      <c r="C740" s="655"/>
      <c r="D740" s="655" t="s">
        <v>1371</v>
      </c>
      <c r="E740" s="655" t="s">
        <v>728</v>
      </c>
      <c r="F740" s="655"/>
      <c r="G740" s="655"/>
      <c r="H740" s="655"/>
      <c r="I740" s="655"/>
      <c r="J740" s="655">
        <v>3.05</v>
      </c>
      <c r="K740" s="655">
        <v>2.85</v>
      </c>
    </row>
    <row r="741" spans="1:11" x14ac:dyDescent="0.25">
      <c r="A741" s="655" t="s">
        <v>1393</v>
      </c>
      <c r="B741" s="655" t="s">
        <v>915</v>
      </c>
      <c r="C741" s="655" t="s">
        <v>1271</v>
      </c>
      <c r="D741" s="655"/>
      <c r="E741" s="655"/>
      <c r="F741" s="655"/>
      <c r="G741" s="655"/>
      <c r="H741" s="655">
        <v>0.14000000000000001</v>
      </c>
      <c r="I741" s="655">
        <v>0.53</v>
      </c>
      <c r="J741" s="655"/>
      <c r="K741" s="655"/>
    </row>
    <row r="742" spans="1:11" x14ac:dyDescent="0.25">
      <c r="A742" s="655"/>
      <c r="B742" s="655"/>
      <c r="C742" s="655"/>
      <c r="D742" s="655" t="s">
        <v>731</v>
      </c>
      <c r="E742" s="655" t="s">
        <v>719</v>
      </c>
      <c r="F742" s="655"/>
      <c r="G742" s="655"/>
      <c r="H742" s="655"/>
      <c r="I742" s="655"/>
      <c r="J742" s="655">
        <v>0.47</v>
      </c>
      <c r="K742" s="655">
        <v>8.0500000000000007</v>
      </c>
    </row>
    <row r="743" spans="1:11" x14ac:dyDescent="0.25">
      <c r="A743" s="655" t="s">
        <v>1394</v>
      </c>
      <c r="B743" s="655"/>
      <c r="C743" s="655" t="s">
        <v>1031</v>
      </c>
      <c r="D743" s="655"/>
      <c r="E743" s="655"/>
      <c r="F743" s="655"/>
      <c r="G743" s="655"/>
      <c r="H743" s="655"/>
      <c r="I743" s="655">
        <v>1.08</v>
      </c>
      <c r="J743" s="655"/>
      <c r="K743" s="655"/>
    </row>
    <row r="744" spans="1:11" x14ac:dyDescent="0.25">
      <c r="A744" s="655"/>
      <c r="B744" s="655"/>
      <c r="C744" s="655"/>
      <c r="D744" s="655" t="s">
        <v>607</v>
      </c>
      <c r="E744" s="655" t="s">
        <v>1046</v>
      </c>
      <c r="F744" s="655"/>
      <c r="G744" s="655"/>
      <c r="H744" s="655"/>
      <c r="I744" s="655"/>
      <c r="J744" s="655">
        <v>7.0000000000000007E-2</v>
      </c>
      <c r="K744" s="655">
        <v>12.15</v>
      </c>
    </row>
    <row r="745" spans="1:11" x14ac:dyDescent="0.25">
      <c r="A745" s="655" t="s">
        <v>1395</v>
      </c>
      <c r="B745" s="655" t="s">
        <v>605</v>
      </c>
      <c r="C745" s="655" t="s">
        <v>619</v>
      </c>
      <c r="D745" s="655"/>
      <c r="E745" s="655"/>
      <c r="F745" s="655"/>
      <c r="G745" s="655"/>
      <c r="H745" s="655">
        <v>0.02</v>
      </c>
      <c r="I745" s="655">
        <v>1.35</v>
      </c>
      <c r="J745" s="655"/>
      <c r="K745" s="655"/>
    </row>
    <row r="746" spans="1:11" x14ac:dyDescent="0.25">
      <c r="A746" s="655"/>
      <c r="B746" s="655"/>
      <c r="C746" s="655"/>
      <c r="D746" s="655" t="s">
        <v>607</v>
      </c>
      <c r="E746" s="655" t="s">
        <v>1396</v>
      </c>
      <c r="F746" s="655"/>
      <c r="G746" s="655"/>
      <c r="H746" s="655"/>
      <c r="I746" s="655"/>
      <c r="J746" s="655">
        <v>7.0000000000000007E-2</v>
      </c>
      <c r="K746" s="655">
        <v>13</v>
      </c>
    </row>
    <row r="747" spans="1:11" x14ac:dyDescent="0.25">
      <c r="A747" s="655" t="s">
        <v>1397</v>
      </c>
      <c r="B747" s="655"/>
      <c r="C747" s="655" t="s">
        <v>890</v>
      </c>
      <c r="D747" s="655"/>
      <c r="E747" s="655"/>
      <c r="F747" s="655"/>
      <c r="G747" s="655"/>
      <c r="H747" s="655"/>
      <c r="I747" s="655">
        <v>1.25</v>
      </c>
      <c r="J747" s="655"/>
      <c r="K747" s="655"/>
    </row>
    <row r="748" spans="1:11" x14ac:dyDescent="0.25">
      <c r="A748" s="655"/>
      <c r="B748" s="655"/>
      <c r="C748" s="655"/>
      <c r="D748" s="655" t="s">
        <v>710</v>
      </c>
      <c r="E748" s="655" t="s">
        <v>1398</v>
      </c>
      <c r="F748" s="655"/>
      <c r="G748" s="655"/>
      <c r="H748" s="655"/>
      <c r="I748" s="655"/>
      <c r="J748" s="655">
        <v>1.3</v>
      </c>
      <c r="K748" s="655">
        <v>11.8</v>
      </c>
    </row>
    <row r="749" spans="1:11" x14ac:dyDescent="0.25">
      <c r="A749" s="655" t="s">
        <v>1399</v>
      </c>
      <c r="B749" s="655" t="s">
        <v>1081</v>
      </c>
      <c r="C749" s="655" t="s">
        <v>1116</v>
      </c>
      <c r="D749" s="655"/>
      <c r="E749" s="655"/>
      <c r="F749" s="655"/>
      <c r="G749" s="655"/>
      <c r="H749" s="655">
        <v>0.39</v>
      </c>
      <c r="I749" s="655">
        <v>1.1100000000000001</v>
      </c>
      <c r="J749" s="655"/>
      <c r="K749" s="655"/>
    </row>
    <row r="750" spans="1:11" x14ac:dyDescent="0.25">
      <c r="A750" s="655"/>
      <c r="B750" s="655"/>
      <c r="C750" s="655"/>
      <c r="D750" s="655" t="s">
        <v>1371</v>
      </c>
      <c r="E750" s="655" t="s">
        <v>905</v>
      </c>
      <c r="F750" s="655"/>
      <c r="G750" s="655"/>
      <c r="H750" s="655"/>
      <c r="I750" s="655"/>
      <c r="J750" s="655">
        <v>3.05</v>
      </c>
      <c r="K750" s="655">
        <v>9.0500000000000007</v>
      </c>
    </row>
    <row r="751" spans="1:11" x14ac:dyDescent="0.25">
      <c r="A751" s="655" t="s">
        <v>1400</v>
      </c>
      <c r="B751" s="655" t="s">
        <v>998</v>
      </c>
      <c r="C751" s="655" t="s">
        <v>645</v>
      </c>
      <c r="D751" s="655"/>
      <c r="E751" s="655"/>
      <c r="F751" s="655"/>
      <c r="G751" s="655"/>
      <c r="H751" s="655">
        <v>0.22</v>
      </c>
      <c r="I751" s="655">
        <v>0.7</v>
      </c>
      <c r="J751" s="655"/>
      <c r="K751" s="655"/>
    </row>
    <row r="752" spans="1:11" x14ac:dyDescent="0.25">
      <c r="A752" s="655"/>
      <c r="B752" s="655"/>
      <c r="C752" s="655"/>
      <c r="D752" s="655" t="s">
        <v>841</v>
      </c>
      <c r="E752" s="655" t="s">
        <v>1401</v>
      </c>
      <c r="F752" s="655"/>
      <c r="G752" s="655"/>
      <c r="H752" s="655"/>
      <c r="I752" s="655"/>
      <c r="J752" s="655">
        <v>1.55</v>
      </c>
      <c r="K752" s="655">
        <v>8.1999999999999993</v>
      </c>
    </row>
    <row r="753" spans="1:11" x14ac:dyDescent="0.25">
      <c r="A753" s="655" t="s">
        <v>1402</v>
      </c>
      <c r="B753" s="655" t="s">
        <v>842</v>
      </c>
      <c r="C753" s="655" t="s">
        <v>907</v>
      </c>
      <c r="D753" s="655"/>
      <c r="E753" s="655"/>
      <c r="F753" s="655"/>
      <c r="G753" s="655"/>
      <c r="H753" s="655">
        <v>0.09</v>
      </c>
      <c r="I753" s="655">
        <v>0.94</v>
      </c>
      <c r="J753" s="655"/>
      <c r="K753" s="655"/>
    </row>
    <row r="754" spans="1:11" x14ac:dyDescent="0.25">
      <c r="A754" s="655"/>
      <c r="B754" s="655"/>
      <c r="C754" s="655"/>
      <c r="D754" s="655" t="s">
        <v>706</v>
      </c>
      <c r="E754" s="655" t="s">
        <v>1403</v>
      </c>
      <c r="F754" s="655"/>
      <c r="G754" s="655"/>
      <c r="H754" s="655"/>
      <c r="I754" s="655"/>
      <c r="J754" s="655">
        <v>0.65</v>
      </c>
      <c r="K754" s="655">
        <v>15.95</v>
      </c>
    </row>
    <row r="755" spans="1:11" x14ac:dyDescent="0.25">
      <c r="A755" s="655" t="s">
        <v>1404</v>
      </c>
      <c r="B755" s="655" t="s">
        <v>618</v>
      </c>
      <c r="C755" s="655" t="s">
        <v>855</v>
      </c>
      <c r="D755" s="655"/>
      <c r="E755" s="655"/>
      <c r="F755" s="655"/>
      <c r="G755" s="655"/>
      <c r="H755" s="655">
        <v>0.04</v>
      </c>
      <c r="I755" s="655">
        <v>2.25</v>
      </c>
      <c r="J755" s="655"/>
      <c r="K755" s="655"/>
    </row>
    <row r="756" spans="1:11" x14ac:dyDescent="0.25">
      <c r="A756" s="655"/>
      <c r="B756" s="655"/>
      <c r="C756" s="655"/>
      <c r="D756" s="655" t="s">
        <v>738</v>
      </c>
      <c r="E756" s="655" t="s">
        <v>809</v>
      </c>
      <c r="F756" s="655"/>
      <c r="G756" s="655"/>
      <c r="H756" s="655"/>
      <c r="I756" s="655"/>
      <c r="J756" s="655">
        <v>2.9</v>
      </c>
      <c r="K756" s="655">
        <v>16</v>
      </c>
    </row>
    <row r="757" spans="1:11" x14ac:dyDescent="0.25">
      <c r="A757" s="655" t="s">
        <v>1405</v>
      </c>
      <c r="B757" s="655" t="s">
        <v>681</v>
      </c>
      <c r="C757" s="655" t="s">
        <v>910</v>
      </c>
      <c r="D757" s="655"/>
      <c r="E757" s="655"/>
      <c r="F757" s="655"/>
      <c r="G757" s="655"/>
      <c r="H757" s="655">
        <v>0.54</v>
      </c>
      <c r="I757" s="655">
        <v>0.95</v>
      </c>
      <c r="J757" s="655"/>
      <c r="K757" s="655"/>
    </row>
    <row r="758" spans="1:11" x14ac:dyDescent="0.25">
      <c r="A758" s="655"/>
      <c r="B758" s="655"/>
      <c r="C758" s="655"/>
      <c r="D758" s="655" t="s">
        <v>759</v>
      </c>
      <c r="E758" s="655" t="s">
        <v>856</v>
      </c>
      <c r="F758" s="655"/>
      <c r="G758" s="655"/>
      <c r="H758" s="655"/>
      <c r="I758" s="655"/>
      <c r="J758" s="655">
        <v>6.8</v>
      </c>
      <c r="K758" s="655">
        <v>4.9000000000000004</v>
      </c>
    </row>
    <row r="759" spans="1:11" x14ac:dyDescent="0.25">
      <c r="A759" s="655" t="s">
        <v>1406</v>
      </c>
      <c r="B759" s="655" t="s">
        <v>1236</v>
      </c>
      <c r="C759" s="655" t="s">
        <v>622</v>
      </c>
      <c r="D759" s="655"/>
      <c r="E759" s="655"/>
      <c r="F759" s="655"/>
      <c r="G759" s="655"/>
      <c r="H759" s="655">
        <v>0.82</v>
      </c>
      <c r="I759" s="655">
        <v>0.03</v>
      </c>
      <c r="J759" s="655"/>
      <c r="K759" s="655"/>
    </row>
    <row r="760" spans="1:11" x14ac:dyDescent="0.25">
      <c r="A760" s="655"/>
      <c r="B760" s="655"/>
      <c r="C760" s="655"/>
      <c r="D760" s="655" t="s">
        <v>514</v>
      </c>
      <c r="E760" s="655" t="s">
        <v>710</v>
      </c>
      <c r="F760" s="655"/>
      <c r="G760" s="655"/>
      <c r="H760" s="655"/>
      <c r="I760" s="655"/>
      <c r="J760" s="655">
        <v>6.35</v>
      </c>
      <c r="K760" s="655">
        <v>1.3</v>
      </c>
    </row>
    <row r="761" spans="1:11" x14ac:dyDescent="0.25">
      <c r="A761" s="655" t="s">
        <v>1407</v>
      </c>
      <c r="B761" s="655" t="s">
        <v>743</v>
      </c>
      <c r="C761" s="655" t="s">
        <v>598</v>
      </c>
      <c r="D761" s="655"/>
      <c r="E761" s="655"/>
      <c r="F761" s="655"/>
      <c r="G761" s="655"/>
      <c r="H761" s="655">
        <v>0.45</v>
      </c>
      <c r="I761" s="655">
        <v>0.23</v>
      </c>
      <c r="J761" s="655"/>
      <c r="K761" s="655"/>
    </row>
    <row r="762" spans="1:11" x14ac:dyDescent="0.25">
      <c r="A762" s="655"/>
      <c r="B762" s="655"/>
      <c r="C762" s="655"/>
      <c r="D762" s="655" t="s">
        <v>1272</v>
      </c>
      <c r="E762" s="655" t="s">
        <v>1299</v>
      </c>
      <c r="F762" s="655"/>
      <c r="G762" s="655"/>
      <c r="H762" s="655"/>
      <c r="I762" s="655"/>
      <c r="J762" s="655">
        <v>2.95</v>
      </c>
      <c r="K762" s="655">
        <v>1.85</v>
      </c>
    </row>
    <row r="763" spans="1:11" x14ac:dyDescent="0.25">
      <c r="A763" s="655" t="s">
        <v>1408</v>
      </c>
      <c r="B763" s="655" t="s">
        <v>915</v>
      </c>
      <c r="C763" s="655" t="s">
        <v>915</v>
      </c>
      <c r="D763" s="655"/>
      <c r="E763" s="655"/>
      <c r="F763" s="655"/>
      <c r="G763" s="655"/>
      <c r="H763" s="655">
        <v>0.14000000000000001</v>
      </c>
      <c r="I763" s="655">
        <v>0.14000000000000001</v>
      </c>
      <c r="J763" s="655"/>
      <c r="K763" s="655"/>
    </row>
    <row r="764" spans="1:11" x14ac:dyDescent="0.25">
      <c r="A764" s="655"/>
      <c r="B764" s="655"/>
      <c r="C764" s="655"/>
      <c r="D764" s="655" t="s">
        <v>855</v>
      </c>
      <c r="E764" s="655" t="s">
        <v>890</v>
      </c>
      <c r="F764" s="655"/>
      <c r="G764" s="655"/>
      <c r="H764" s="655"/>
      <c r="I764" s="655"/>
      <c r="J764" s="655">
        <v>2.25</v>
      </c>
      <c r="K764" s="655">
        <v>1.25</v>
      </c>
    </row>
    <row r="765" spans="1:11" x14ac:dyDescent="0.25">
      <c r="A765" s="655" t="s">
        <v>1409</v>
      </c>
      <c r="B765" s="655" t="s">
        <v>656</v>
      </c>
      <c r="C765" s="655" t="s">
        <v>1130</v>
      </c>
      <c r="D765" s="655"/>
      <c r="E765" s="655"/>
      <c r="F765" s="655"/>
      <c r="G765" s="655"/>
      <c r="H765" s="655">
        <v>0.31</v>
      </c>
      <c r="I765" s="655">
        <v>0.11</v>
      </c>
      <c r="J765" s="655"/>
      <c r="K765" s="655"/>
    </row>
    <row r="766" spans="1:11" x14ac:dyDescent="0.25">
      <c r="A766" s="655"/>
      <c r="B766" s="655"/>
      <c r="C766" s="655"/>
      <c r="D766" s="655" t="s">
        <v>739</v>
      </c>
      <c r="E766" s="655" t="s">
        <v>988</v>
      </c>
      <c r="F766" s="655"/>
      <c r="G766" s="655"/>
      <c r="H766" s="655"/>
      <c r="I766" s="655"/>
      <c r="J766" s="655">
        <v>1.65</v>
      </c>
      <c r="K766" s="655">
        <v>3.95</v>
      </c>
    </row>
    <row r="767" spans="1:11" x14ac:dyDescent="0.25">
      <c r="A767" s="655" t="s">
        <v>1410</v>
      </c>
      <c r="B767" s="655" t="s">
        <v>605</v>
      </c>
      <c r="C767" s="655" t="s">
        <v>670</v>
      </c>
      <c r="D767" s="655"/>
      <c r="E767" s="655"/>
      <c r="F767" s="655"/>
      <c r="G767" s="655"/>
      <c r="H767" s="655">
        <v>0.02</v>
      </c>
      <c r="I767" s="655">
        <v>0.68</v>
      </c>
      <c r="J767" s="655"/>
      <c r="K767" s="655"/>
    </row>
    <row r="768" spans="1:11" x14ac:dyDescent="0.25">
      <c r="A768" s="655"/>
      <c r="B768" s="655"/>
      <c r="C768" s="655"/>
      <c r="D768" s="655" t="s">
        <v>607</v>
      </c>
      <c r="E768" s="655" t="s">
        <v>1411</v>
      </c>
      <c r="F768" s="655"/>
      <c r="G768" s="655"/>
      <c r="H768" s="655"/>
      <c r="I768" s="655"/>
      <c r="J768" s="655">
        <v>7.0000000000000007E-2</v>
      </c>
      <c r="K768" s="655">
        <v>8.65</v>
      </c>
    </row>
    <row r="769" spans="1:11" x14ac:dyDescent="0.25">
      <c r="A769" s="655" t="s">
        <v>1412</v>
      </c>
      <c r="B769" s="655"/>
      <c r="C769" s="655" t="s">
        <v>831</v>
      </c>
      <c r="D769" s="655"/>
      <c r="E769" s="655"/>
      <c r="F769" s="655"/>
      <c r="G769" s="655"/>
      <c r="H769" s="655"/>
      <c r="I769" s="655">
        <v>1.05</v>
      </c>
      <c r="J769" s="655"/>
      <c r="K769" s="655"/>
    </row>
    <row r="770" spans="1:11" x14ac:dyDescent="0.25">
      <c r="A770" s="655"/>
      <c r="B770" s="655"/>
      <c r="C770" s="655"/>
      <c r="D770" s="655" t="s">
        <v>689</v>
      </c>
      <c r="E770" s="655" t="s">
        <v>1013</v>
      </c>
      <c r="F770" s="655"/>
      <c r="G770" s="655"/>
      <c r="H770" s="655"/>
      <c r="I770" s="655"/>
      <c r="J770" s="655">
        <v>1.1000000000000001</v>
      </c>
      <c r="K770" s="655">
        <v>3.5</v>
      </c>
    </row>
    <row r="771" spans="1:11" x14ac:dyDescent="0.25">
      <c r="A771" s="655" t="s">
        <v>1413</v>
      </c>
      <c r="B771" s="655" t="s">
        <v>705</v>
      </c>
      <c r="C771" s="655"/>
      <c r="D771" s="655"/>
      <c r="E771" s="655"/>
      <c r="F771" s="655"/>
      <c r="G771" s="655"/>
      <c r="H771" s="655">
        <v>0.33</v>
      </c>
      <c r="I771" s="655"/>
      <c r="J771" s="655"/>
      <c r="K771" s="655"/>
    </row>
    <row r="772" spans="1:11" x14ac:dyDescent="0.25">
      <c r="A772" s="655"/>
      <c r="B772" s="655"/>
      <c r="C772" s="655"/>
      <c r="D772" s="655" t="s">
        <v>698</v>
      </c>
      <c r="E772" s="655" t="s">
        <v>221</v>
      </c>
      <c r="F772" s="655"/>
      <c r="G772" s="655"/>
      <c r="H772" s="655"/>
      <c r="I772" s="655"/>
      <c r="J772" s="655">
        <v>1.8</v>
      </c>
      <c r="K772" s="655">
        <v>1.1299999999999999</v>
      </c>
    </row>
    <row r="773" spans="1:11" x14ac:dyDescent="0.25">
      <c r="A773" s="655" t="s">
        <v>1414</v>
      </c>
      <c r="B773" s="655" t="s">
        <v>622</v>
      </c>
      <c r="C773" s="655" t="s">
        <v>626</v>
      </c>
      <c r="D773" s="655"/>
      <c r="E773" s="655"/>
      <c r="F773" s="655"/>
      <c r="G773" s="655"/>
      <c r="H773" s="655">
        <v>0.03</v>
      </c>
      <c r="I773" s="655">
        <v>0.34</v>
      </c>
      <c r="J773" s="655"/>
      <c r="K773" s="655"/>
    </row>
    <row r="774" spans="1:11" x14ac:dyDescent="0.25">
      <c r="A774" s="655"/>
      <c r="B774" s="655"/>
      <c r="C774" s="655"/>
      <c r="D774" s="655" t="s">
        <v>785</v>
      </c>
      <c r="E774" s="655" t="s">
        <v>221</v>
      </c>
      <c r="F774" s="655"/>
      <c r="G774" s="655"/>
      <c r="H774" s="655"/>
      <c r="I774" s="655"/>
      <c r="J774" s="655">
        <v>4.05</v>
      </c>
      <c r="K774" s="655">
        <v>1.1299999999999999</v>
      </c>
    </row>
    <row r="775" spans="1:11" x14ac:dyDescent="0.25">
      <c r="A775" s="655" t="s">
        <v>1415</v>
      </c>
      <c r="B775" s="655" t="s">
        <v>649</v>
      </c>
      <c r="C775" s="655"/>
      <c r="D775" s="655"/>
      <c r="E775" s="655"/>
      <c r="F775" s="655"/>
      <c r="G775" s="655"/>
      <c r="H775" s="655">
        <v>0.78</v>
      </c>
      <c r="I775" s="655"/>
      <c r="J775" s="655"/>
      <c r="K775" s="655"/>
    </row>
    <row r="776" spans="1:11" x14ac:dyDescent="0.25">
      <c r="A776" s="655"/>
      <c r="B776" s="655"/>
      <c r="C776" s="655"/>
      <c r="D776" s="655" t="s">
        <v>653</v>
      </c>
      <c r="E776" s="655" t="s">
        <v>718</v>
      </c>
      <c r="F776" s="655"/>
      <c r="G776" s="655"/>
      <c r="H776" s="655"/>
      <c r="I776" s="655"/>
      <c r="J776" s="655">
        <v>4.3499999999999996</v>
      </c>
      <c r="K776" s="655">
        <v>1.53</v>
      </c>
    </row>
    <row r="777" spans="1:11" x14ac:dyDescent="0.25">
      <c r="A777" s="655" t="s">
        <v>1416</v>
      </c>
      <c r="B777" s="655" t="s">
        <v>842</v>
      </c>
      <c r="C777" s="655" t="s">
        <v>673</v>
      </c>
      <c r="D777" s="655"/>
      <c r="E777" s="655"/>
      <c r="F777" s="655"/>
      <c r="G777" s="655"/>
      <c r="H777" s="655">
        <v>0.09</v>
      </c>
      <c r="I777" s="655">
        <v>0.46</v>
      </c>
      <c r="J777" s="655"/>
      <c r="K777" s="655"/>
    </row>
    <row r="778" spans="1:11" x14ac:dyDescent="0.25">
      <c r="A778" s="655"/>
      <c r="B778" s="655"/>
      <c r="C778" s="655"/>
      <c r="D778" s="655" t="s">
        <v>826</v>
      </c>
      <c r="E778" s="655" t="s">
        <v>978</v>
      </c>
      <c r="F778" s="655"/>
      <c r="G778" s="655"/>
      <c r="H778" s="655"/>
      <c r="I778" s="655"/>
      <c r="J778" s="655">
        <v>0.3</v>
      </c>
      <c r="K778" s="655">
        <v>6.9</v>
      </c>
    </row>
    <row r="779" spans="1:11" x14ac:dyDescent="0.25">
      <c r="A779" s="655" t="s">
        <v>1417</v>
      </c>
      <c r="B779" s="655"/>
      <c r="C779" s="655" t="s">
        <v>1062</v>
      </c>
      <c r="D779" s="655"/>
      <c r="E779" s="655"/>
      <c r="F779" s="655"/>
      <c r="G779" s="655"/>
      <c r="H779" s="655"/>
      <c r="I779" s="655">
        <v>0.92</v>
      </c>
      <c r="J779" s="655"/>
      <c r="K779" s="655"/>
    </row>
    <row r="780" spans="1:11" x14ac:dyDescent="0.25">
      <c r="A780" s="655"/>
      <c r="B780" s="655"/>
      <c r="C780" s="655"/>
      <c r="D780" s="655" t="s">
        <v>611</v>
      </c>
      <c r="E780" s="655" t="s">
        <v>1418</v>
      </c>
      <c r="F780" s="655"/>
      <c r="G780" s="655"/>
      <c r="H780" s="655"/>
      <c r="I780" s="655"/>
      <c r="J780" s="655">
        <v>0</v>
      </c>
      <c r="K780" s="655">
        <v>11.95</v>
      </c>
    </row>
    <row r="781" spans="1:11" x14ac:dyDescent="0.25">
      <c r="A781" s="655" t="s">
        <v>1419</v>
      </c>
      <c r="B781" s="655"/>
      <c r="C781" s="655" t="s">
        <v>808</v>
      </c>
      <c r="D781" s="655"/>
      <c r="E781" s="655"/>
      <c r="F781" s="655"/>
      <c r="G781" s="655"/>
      <c r="H781" s="655"/>
      <c r="I781" s="655">
        <v>1.47</v>
      </c>
      <c r="J781" s="655"/>
      <c r="K781" s="655"/>
    </row>
    <row r="782" spans="1:11" x14ac:dyDescent="0.25">
      <c r="A782" s="655"/>
      <c r="B782" s="655"/>
      <c r="C782" s="655"/>
      <c r="D782" s="655" t="s">
        <v>611</v>
      </c>
      <c r="E782" s="655" t="s">
        <v>1234</v>
      </c>
      <c r="F782" s="655"/>
      <c r="G782" s="655"/>
      <c r="H782" s="655"/>
      <c r="I782" s="655"/>
      <c r="J782" s="655">
        <v>0</v>
      </c>
      <c r="K782" s="655">
        <v>12.5</v>
      </c>
    </row>
    <row r="783" spans="1:11" x14ac:dyDescent="0.25">
      <c r="A783" s="655" t="s">
        <v>1420</v>
      </c>
      <c r="B783" s="655"/>
      <c r="C783" s="655" t="s">
        <v>986</v>
      </c>
      <c r="D783" s="655"/>
      <c r="E783" s="655"/>
      <c r="F783" s="655"/>
      <c r="G783" s="655"/>
      <c r="H783" s="655"/>
      <c r="I783" s="655">
        <v>1.03</v>
      </c>
      <c r="J783" s="655"/>
      <c r="K783" s="655"/>
    </row>
    <row r="784" spans="1:11" x14ac:dyDescent="0.25">
      <c r="A784" s="655"/>
      <c r="B784" s="655"/>
      <c r="C784" s="655"/>
      <c r="D784" s="655" t="s">
        <v>615</v>
      </c>
      <c r="E784" s="655" t="s">
        <v>1024</v>
      </c>
      <c r="F784" s="655"/>
      <c r="G784" s="655"/>
      <c r="H784" s="655"/>
      <c r="I784" s="655"/>
      <c r="J784" s="655">
        <v>0.13</v>
      </c>
      <c r="K784" s="655">
        <v>6.3</v>
      </c>
    </row>
    <row r="785" spans="1:11" x14ac:dyDescent="0.25">
      <c r="A785" s="655" t="s">
        <v>1421</v>
      </c>
      <c r="B785" s="655" t="s">
        <v>618</v>
      </c>
      <c r="C785" s="655" t="s">
        <v>598</v>
      </c>
      <c r="D785" s="655"/>
      <c r="E785" s="655"/>
      <c r="F785" s="655"/>
      <c r="G785" s="655"/>
      <c r="H785" s="655">
        <v>0.04</v>
      </c>
      <c r="I785" s="655">
        <v>0.23</v>
      </c>
      <c r="J785" s="655"/>
      <c r="K785" s="655"/>
    </row>
    <row r="786" spans="1:11" x14ac:dyDescent="0.25">
      <c r="A786" s="655"/>
      <c r="B786" s="655"/>
      <c r="C786" s="655"/>
      <c r="D786" s="655" t="s">
        <v>624</v>
      </c>
      <c r="E786" s="655" t="s">
        <v>627</v>
      </c>
      <c r="F786" s="655"/>
      <c r="G786" s="655"/>
      <c r="H786" s="655"/>
      <c r="I786" s="655"/>
      <c r="J786" s="655">
        <v>0.25</v>
      </c>
      <c r="K786" s="655">
        <v>5.5</v>
      </c>
    </row>
    <row r="787" spans="1:11" x14ac:dyDescent="0.25">
      <c r="A787" s="655" t="s">
        <v>1422</v>
      </c>
      <c r="B787" s="655" t="s">
        <v>641</v>
      </c>
      <c r="C787" s="655" t="s">
        <v>900</v>
      </c>
      <c r="D787" s="655"/>
      <c r="E787" s="655"/>
      <c r="F787" s="655"/>
      <c r="G787" s="655"/>
      <c r="H787" s="655">
        <v>0.01</v>
      </c>
      <c r="I787" s="655">
        <v>0.87</v>
      </c>
      <c r="J787" s="655"/>
      <c r="K787" s="655"/>
    </row>
    <row r="788" spans="1:11" x14ac:dyDescent="0.25">
      <c r="A788" s="655"/>
      <c r="B788" s="655"/>
      <c r="C788" s="655"/>
      <c r="D788" s="655" t="s">
        <v>622</v>
      </c>
      <c r="E788" s="655" t="s">
        <v>1376</v>
      </c>
      <c r="F788" s="655"/>
      <c r="G788" s="655"/>
      <c r="H788" s="655"/>
      <c r="I788" s="655"/>
      <c r="J788" s="655">
        <v>0.03</v>
      </c>
      <c r="K788" s="655">
        <v>7.9</v>
      </c>
    </row>
    <row r="789" spans="1:11" x14ac:dyDescent="0.25">
      <c r="A789" s="655" t="s">
        <v>1423</v>
      </c>
      <c r="B789" s="655" t="s">
        <v>611</v>
      </c>
      <c r="C789" s="655" t="s">
        <v>1016</v>
      </c>
      <c r="D789" s="655"/>
      <c r="E789" s="655"/>
      <c r="F789" s="655"/>
      <c r="G789" s="655"/>
      <c r="H789" s="655">
        <v>0</v>
      </c>
      <c r="I789" s="655">
        <v>0.71</v>
      </c>
      <c r="J789" s="655"/>
      <c r="K789" s="655"/>
    </row>
    <row r="790" spans="1:11" x14ac:dyDescent="0.25">
      <c r="A790" s="655"/>
      <c r="B790" s="655"/>
      <c r="C790" s="655"/>
      <c r="D790" s="655" t="s">
        <v>607</v>
      </c>
      <c r="E790" s="655" t="s">
        <v>1077</v>
      </c>
      <c r="F790" s="655"/>
      <c r="G790" s="655"/>
      <c r="H790" s="655"/>
      <c r="I790" s="655"/>
      <c r="J790" s="655">
        <v>7.0000000000000007E-2</v>
      </c>
      <c r="K790" s="655">
        <v>8.8000000000000007</v>
      </c>
    </row>
    <row r="791" spans="1:11" x14ac:dyDescent="0.25">
      <c r="A791" s="655" t="s">
        <v>1424</v>
      </c>
      <c r="B791" s="655" t="s">
        <v>605</v>
      </c>
      <c r="C791" s="655" t="s">
        <v>831</v>
      </c>
      <c r="D791" s="655"/>
      <c r="E791" s="655"/>
      <c r="F791" s="655"/>
      <c r="G791" s="655"/>
      <c r="H791" s="655">
        <v>0.02</v>
      </c>
      <c r="I791" s="655">
        <v>1.05</v>
      </c>
      <c r="J791" s="655"/>
      <c r="K791" s="655"/>
    </row>
    <row r="792" spans="1:11" x14ac:dyDescent="0.25">
      <c r="A792" s="655"/>
      <c r="B792" s="655"/>
      <c r="C792" s="655"/>
      <c r="D792" s="655" t="s">
        <v>624</v>
      </c>
      <c r="E792" s="655" t="s">
        <v>1003</v>
      </c>
      <c r="F792" s="655"/>
      <c r="G792" s="655"/>
      <c r="H792" s="655"/>
      <c r="I792" s="655"/>
      <c r="J792" s="655">
        <v>0.25</v>
      </c>
      <c r="K792" s="655">
        <v>9.3000000000000007</v>
      </c>
    </row>
    <row r="793" spans="1:11" x14ac:dyDescent="0.25">
      <c r="A793" s="655" t="s">
        <v>1425</v>
      </c>
      <c r="B793" s="655" t="s">
        <v>622</v>
      </c>
      <c r="C793" s="655" t="s">
        <v>662</v>
      </c>
      <c r="D793" s="655"/>
      <c r="E793" s="655"/>
      <c r="F793" s="655"/>
      <c r="G793" s="655"/>
      <c r="H793" s="655">
        <v>0.03</v>
      </c>
      <c r="I793" s="655">
        <v>0.81</v>
      </c>
      <c r="J793" s="655"/>
      <c r="K793" s="655"/>
    </row>
    <row r="794" spans="1:11" x14ac:dyDescent="0.25">
      <c r="A794" s="655"/>
      <c r="B794" s="655"/>
      <c r="C794" s="655"/>
      <c r="D794" s="655" t="s">
        <v>601</v>
      </c>
      <c r="E794" s="655" t="s">
        <v>1106</v>
      </c>
      <c r="F794" s="655"/>
      <c r="G794" s="655"/>
      <c r="H794" s="655"/>
      <c r="I794" s="655"/>
      <c r="J794" s="655">
        <v>0.1</v>
      </c>
      <c r="K794" s="655">
        <v>13.65</v>
      </c>
    </row>
    <row r="795" spans="1:11" x14ac:dyDescent="0.25">
      <c r="A795" s="655" t="s">
        <v>1426</v>
      </c>
      <c r="B795" s="655"/>
      <c r="C795" s="655" t="s">
        <v>1427</v>
      </c>
      <c r="D795" s="655"/>
      <c r="E795" s="655"/>
      <c r="F795" s="655"/>
      <c r="G795" s="655"/>
      <c r="H795" s="655"/>
      <c r="I795" s="655">
        <v>1.92</v>
      </c>
      <c r="J795" s="655"/>
      <c r="K795" s="655"/>
    </row>
    <row r="796" spans="1:11" x14ac:dyDescent="0.25">
      <c r="A796" s="655"/>
      <c r="B796" s="655"/>
      <c r="C796" s="655"/>
      <c r="D796" s="655" t="s">
        <v>611</v>
      </c>
      <c r="E796" s="655" t="s">
        <v>1428</v>
      </c>
      <c r="F796" s="655"/>
      <c r="G796" s="655"/>
      <c r="H796" s="655"/>
      <c r="I796" s="655"/>
      <c r="J796" s="655">
        <v>0</v>
      </c>
      <c r="K796" s="655">
        <v>16.899999999999999</v>
      </c>
    </row>
    <row r="797" spans="1:11" x14ac:dyDescent="0.25">
      <c r="A797" s="655" t="s">
        <v>1429</v>
      </c>
      <c r="B797" s="655"/>
      <c r="C797" s="655" t="s">
        <v>893</v>
      </c>
      <c r="D797" s="655"/>
      <c r="E797" s="655"/>
      <c r="F797" s="655"/>
      <c r="G797" s="655"/>
      <c r="H797" s="655"/>
      <c r="I797" s="655">
        <v>1.46</v>
      </c>
      <c r="J797" s="655"/>
      <c r="K797" s="655"/>
    </row>
    <row r="798" spans="1:11" x14ac:dyDescent="0.25">
      <c r="A798" s="655"/>
      <c r="B798" s="655"/>
      <c r="C798" s="655"/>
      <c r="D798" s="655" t="s">
        <v>705</v>
      </c>
      <c r="E798" s="655" t="s">
        <v>659</v>
      </c>
      <c r="F798" s="655"/>
      <c r="G798" s="655"/>
      <c r="H798" s="655"/>
      <c r="I798" s="655"/>
      <c r="J798" s="655">
        <v>0.33</v>
      </c>
      <c r="K798" s="655">
        <v>7.7</v>
      </c>
    </row>
    <row r="799" spans="1:11" x14ac:dyDescent="0.25">
      <c r="A799" s="655" t="s">
        <v>1430</v>
      </c>
      <c r="B799" s="655" t="s">
        <v>601</v>
      </c>
      <c r="C799" s="655" t="s">
        <v>752</v>
      </c>
      <c r="D799" s="655"/>
      <c r="E799" s="655"/>
      <c r="F799" s="655"/>
      <c r="G799" s="655"/>
      <c r="H799" s="655">
        <v>0.1</v>
      </c>
      <c r="I799" s="655">
        <v>0.08</v>
      </c>
      <c r="J799" s="655"/>
      <c r="K799" s="655"/>
    </row>
    <row r="800" spans="1:11" x14ac:dyDescent="0.25">
      <c r="A800" s="655"/>
      <c r="B800" s="655"/>
      <c r="C800" s="655"/>
      <c r="D800" s="655" t="s">
        <v>930</v>
      </c>
      <c r="E800" s="655" t="s">
        <v>710</v>
      </c>
      <c r="F800" s="655"/>
      <c r="G800" s="655"/>
      <c r="H800" s="655"/>
      <c r="I800" s="655"/>
      <c r="J800" s="655">
        <v>0.9</v>
      </c>
      <c r="K800" s="655">
        <v>1.3</v>
      </c>
    </row>
    <row r="801" spans="1:11" x14ac:dyDescent="0.25">
      <c r="A801" s="655" t="s">
        <v>1431</v>
      </c>
      <c r="B801" s="655" t="s">
        <v>752</v>
      </c>
      <c r="C801" s="655" t="s">
        <v>1161</v>
      </c>
      <c r="D801" s="655"/>
      <c r="E801" s="655"/>
      <c r="F801" s="655"/>
      <c r="G801" s="655"/>
      <c r="H801" s="655">
        <v>0.08</v>
      </c>
      <c r="I801" s="655">
        <v>0.18</v>
      </c>
      <c r="J801" s="655"/>
      <c r="K801" s="655"/>
    </row>
    <row r="802" spans="1:11" x14ac:dyDescent="0.25">
      <c r="A802" s="655"/>
      <c r="B802" s="655"/>
      <c r="C802" s="655"/>
      <c r="D802" s="655" t="s">
        <v>600</v>
      </c>
      <c r="E802" s="655" t="s">
        <v>858</v>
      </c>
      <c r="F802" s="655"/>
      <c r="G802" s="655"/>
      <c r="H802" s="655"/>
      <c r="I802" s="655"/>
      <c r="J802" s="655">
        <v>1.4</v>
      </c>
      <c r="K802" s="655">
        <v>3.4</v>
      </c>
    </row>
    <row r="803" spans="1:11" x14ac:dyDescent="0.25">
      <c r="A803" s="655" t="s">
        <v>1432</v>
      </c>
      <c r="B803" s="655" t="s">
        <v>617</v>
      </c>
      <c r="C803" s="655" t="s">
        <v>987</v>
      </c>
      <c r="D803" s="655"/>
      <c r="E803" s="655"/>
      <c r="F803" s="655"/>
      <c r="G803" s="655"/>
      <c r="H803" s="655">
        <v>0.2</v>
      </c>
      <c r="I803" s="655">
        <v>0.5</v>
      </c>
      <c r="J803" s="655"/>
      <c r="K803" s="655"/>
    </row>
    <row r="804" spans="1:11" x14ac:dyDescent="0.25">
      <c r="A804" s="655"/>
      <c r="B804" s="655"/>
      <c r="C804" s="655"/>
      <c r="D804" s="655" t="s">
        <v>623</v>
      </c>
      <c r="E804" s="655" t="s">
        <v>653</v>
      </c>
      <c r="F804" s="655"/>
      <c r="G804" s="655"/>
      <c r="H804" s="655"/>
      <c r="I804" s="655"/>
      <c r="J804" s="655">
        <v>2.0499999999999998</v>
      </c>
      <c r="K804" s="655">
        <v>4.3499999999999996</v>
      </c>
    </row>
    <row r="805" spans="1:11" x14ac:dyDescent="0.25">
      <c r="A805" s="655" t="s">
        <v>1433</v>
      </c>
      <c r="B805" s="655" t="s">
        <v>768</v>
      </c>
      <c r="C805" s="655" t="s">
        <v>686</v>
      </c>
      <c r="D805" s="655"/>
      <c r="E805" s="655"/>
      <c r="F805" s="655"/>
      <c r="G805" s="655"/>
      <c r="H805" s="655">
        <v>0.21</v>
      </c>
      <c r="I805" s="655">
        <v>0.37</v>
      </c>
      <c r="J805" s="655"/>
      <c r="K805" s="655"/>
    </row>
    <row r="806" spans="1:11" x14ac:dyDescent="0.25">
      <c r="A806" s="655"/>
      <c r="B806" s="655"/>
      <c r="C806" s="655"/>
      <c r="D806" s="655" t="s">
        <v>871</v>
      </c>
      <c r="E806" s="655" t="s">
        <v>1294</v>
      </c>
      <c r="F806" s="655"/>
      <c r="G806" s="655"/>
      <c r="H806" s="655"/>
      <c r="I806" s="655"/>
      <c r="J806" s="655">
        <v>2.35</v>
      </c>
      <c r="K806" s="655">
        <v>3.3</v>
      </c>
    </row>
    <row r="807" spans="1:11" x14ac:dyDescent="0.25">
      <c r="A807" s="655" t="s">
        <v>1434</v>
      </c>
      <c r="B807" s="655" t="s">
        <v>903</v>
      </c>
      <c r="C807" s="655" t="s">
        <v>990</v>
      </c>
      <c r="D807" s="655"/>
      <c r="E807" s="655"/>
      <c r="F807" s="655"/>
      <c r="G807" s="655"/>
      <c r="H807" s="655">
        <v>0.26</v>
      </c>
      <c r="I807" s="655">
        <v>0.28999999999999998</v>
      </c>
      <c r="J807" s="655"/>
      <c r="K807" s="655"/>
    </row>
    <row r="808" spans="1:11" x14ac:dyDescent="0.25">
      <c r="A808" s="655"/>
      <c r="B808" s="655"/>
      <c r="C808" s="655"/>
      <c r="D808" s="655" t="s">
        <v>900</v>
      </c>
      <c r="E808" s="655" t="s">
        <v>1132</v>
      </c>
      <c r="F808" s="655"/>
      <c r="G808" s="655"/>
      <c r="H808" s="655"/>
      <c r="I808" s="655"/>
      <c r="J808" s="655">
        <v>0.87</v>
      </c>
      <c r="K808" s="655">
        <v>4.8499999999999996</v>
      </c>
    </row>
    <row r="809" spans="1:11" x14ac:dyDescent="0.25">
      <c r="A809" s="655" t="s">
        <v>1435</v>
      </c>
      <c r="B809" s="655"/>
      <c r="C809" s="655" t="s">
        <v>670</v>
      </c>
      <c r="D809" s="655"/>
      <c r="E809" s="655"/>
      <c r="F809" s="655"/>
      <c r="G809" s="655"/>
      <c r="H809" s="655"/>
      <c r="I809" s="655">
        <v>0.68</v>
      </c>
      <c r="J809" s="655"/>
      <c r="K809" s="655"/>
    </row>
    <row r="810" spans="1:11" x14ac:dyDescent="0.25">
      <c r="A810" s="655"/>
      <c r="B810" s="655"/>
      <c r="C810" s="655"/>
      <c r="D810" s="655" t="s">
        <v>749</v>
      </c>
      <c r="E810" s="655" t="s">
        <v>514</v>
      </c>
      <c r="F810" s="655"/>
      <c r="G810" s="655"/>
      <c r="H810" s="655"/>
      <c r="I810" s="655"/>
      <c r="J810" s="655">
        <v>0.27</v>
      </c>
      <c r="K810" s="655">
        <v>6.35</v>
      </c>
    </row>
    <row r="811" spans="1:11" x14ac:dyDescent="0.25">
      <c r="A811" s="655" t="s">
        <v>1436</v>
      </c>
      <c r="B811" s="655" t="s">
        <v>752</v>
      </c>
      <c r="C811" s="655" t="s">
        <v>952</v>
      </c>
      <c r="D811" s="655"/>
      <c r="E811" s="655"/>
      <c r="F811" s="655"/>
      <c r="G811" s="655"/>
      <c r="H811" s="655">
        <v>0.08</v>
      </c>
      <c r="I811" s="655">
        <v>0.59</v>
      </c>
      <c r="J811" s="655"/>
      <c r="K811" s="655"/>
    </row>
    <row r="812" spans="1:11" x14ac:dyDescent="0.25">
      <c r="A812" s="655"/>
      <c r="B812" s="655"/>
      <c r="C812" s="655"/>
      <c r="D812" s="655" t="s">
        <v>841</v>
      </c>
      <c r="E812" s="655" t="s">
        <v>514</v>
      </c>
      <c r="F812" s="655"/>
      <c r="G812" s="655"/>
      <c r="H812" s="655"/>
      <c r="I812" s="655"/>
      <c r="J812" s="655">
        <v>1.55</v>
      </c>
      <c r="K812" s="655">
        <v>6.35</v>
      </c>
    </row>
    <row r="813" spans="1:11" x14ac:dyDescent="0.25">
      <c r="A813" s="655" t="s">
        <v>1437</v>
      </c>
      <c r="B813" s="655" t="s">
        <v>598</v>
      </c>
      <c r="C813" s="655" t="s">
        <v>670</v>
      </c>
      <c r="D813" s="655"/>
      <c r="E813" s="655"/>
      <c r="F813" s="655"/>
      <c r="G813" s="655"/>
      <c r="H813" s="655">
        <v>0.23</v>
      </c>
      <c r="I813" s="655">
        <v>0.68</v>
      </c>
      <c r="J813" s="655"/>
      <c r="K813" s="655"/>
    </row>
    <row r="814" spans="1:11" x14ac:dyDescent="0.25">
      <c r="A814" s="655"/>
      <c r="B814" s="655"/>
      <c r="C814" s="655"/>
      <c r="D814" s="655" t="s">
        <v>739</v>
      </c>
      <c r="E814" s="655" t="s">
        <v>785</v>
      </c>
      <c r="F814" s="655"/>
      <c r="G814" s="655"/>
      <c r="H814" s="655"/>
      <c r="I814" s="655"/>
      <c r="J814" s="655">
        <v>1.65</v>
      </c>
      <c r="K814" s="655">
        <v>4.05</v>
      </c>
    </row>
    <row r="815" spans="1:11" x14ac:dyDescent="0.25">
      <c r="A815" s="655" t="s">
        <v>1438</v>
      </c>
      <c r="B815" s="655" t="s">
        <v>601</v>
      </c>
      <c r="C815" s="655" t="s">
        <v>615</v>
      </c>
      <c r="D815" s="655"/>
      <c r="E815" s="655"/>
      <c r="F815" s="655"/>
      <c r="G815" s="655"/>
      <c r="H815" s="655">
        <v>0.1</v>
      </c>
      <c r="I815" s="655">
        <v>0.13</v>
      </c>
      <c r="J815" s="655"/>
      <c r="K815" s="655"/>
    </row>
    <row r="816" spans="1:11" x14ac:dyDescent="0.25">
      <c r="A816" s="655"/>
      <c r="B816" s="655"/>
      <c r="C816" s="655"/>
      <c r="D816" s="655" t="s">
        <v>831</v>
      </c>
      <c r="E816" s="655" t="s">
        <v>1126</v>
      </c>
      <c r="F816" s="655"/>
      <c r="G816" s="655"/>
      <c r="H816" s="655"/>
      <c r="I816" s="655"/>
      <c r="J816" s="655">
        <v>1.05</v>
      </c>
      <c r="K816" s="655">
        <v>4.75</v>
      </c>
    </row>
    <row r="817" spans="1:11" x14ac:dyDescent="0.25">
      <c r="A817" s="655" t="s">
        <v>1439</v>
      </c>
      <c r="B817" s="655" t="s">
        <v>1130</v>
      </c>
      <c r="C817" s="655" t="s">
        <v>1236</v>
      </c>
      <c r="D817" s="655"/>
      <c r="E817" s="655"/>
      <c r="F817" s="655"/>
      <c r="G817" s="655"/>
      <c r="H817" s="655">
        <v>0.11</v>
      </c>
      <c r="I817" s="655">
        <v>0.82</v>
      </c>
      <c r="J817" s="655"/>
      <c r="K817" s="655"/>
    </row>
    <row r="818" spans="1:11" x14ac:dyDescent="0.25">
      <c r="A818" s="655"/>
      <c r="B818" s="655"/>
      <c r="C818" s="655"/>
      <c r="D818" s="655" t="s">
        <v>1299</v>
      </c>
      <c r="E818" s="655" t="s">
        <v>1440</v>
      </c>
      <c r="F818" s="655"/>
      <c r="G818" s="655"/>
      <c r="H818" s="655"/>
      <c r="I818" s="655"/>
      <c r="J818" s="655">
        <v>1.85</v>
      </c>
      <c r="K818" s="655">
        <v>5.75</v>
      </c>
    </row>
    <row r="819" spans="1:11" x14ac:dyDescent="0.25">
      <c r="A819" s="655" t="s">
        <v>1441</v>
      </c>
      <c r="B819" s="655" t="s">
        <v>903</v>
      </c>
      <c r="C819" s="655" t="s">
        <v>705</v>
      </c>
      <c r="D819" s="655"/>
      <c r="E819" s="655"/>
      <c r="F819" s="655"/>
      <c r="G819" s="655"/>
      <c r="H819" s="655">
        <v>0.26</v>
      </c>
      <c r="I819" s="655">
        <v>0.33</v>
      </c>
      <c r="J819" s="655"/>
      <c r="K819" s="655"/>
    </row>
    <row r="820" spans="1:11" x14ac:dyDescent="0.25">
      <c r="A820" s="655"/>
      <c r="B820" s="655"/>
      <c r="C820" s="655"/>
      <c r="D820" s="655" t="s">
        <v>1013</v>
      </c>
      <c r="E820" s="655" t="s">
        <v>988</v>
      </c>
      <c r="F820" s="655"/>
      <c r="G820" s="655"/>
      <c r="H820" s="655"/>
      <c r="I820" s="655"/>
      <c r="J820" s="655">
        <v>3.5</v>
      </c>
      <c r="K820" s="655">
        <v>3.95</v>
      </c>
    </row>
    <row r="821" spans="1:11" x14ac:dyDescent="0.25">
      <c r="A821" s="655" t="s">
        <v>1442</v>
      </c>
      <c r="B821" s="655" t="s">
        <v>696</v>
      </c>
      <c r="C821" s="655" t="s">
        <v>673</v>
      </c>
      <c r="D821" s="655"/>
      <c r="E821" s="655"/>
      <c r="F821" s="655"/>
      <c r="G821" s="655"/>
      <c r="H821" s="655">
        <v>0.44</v>
      </c>
      <c r="I821" s="655">
        <v>0.46</v>
      </c>
      <c r="J821" s="655"/>
      <c r="K821" s="655"/>
    </row>
    <row r="822" spans="1:11" x14ac:dyDescent="0.25">
      <c r="A822" s="655"/>
      <c r="B822" s="655"/>
      <c r="C822" s="655"/>
      <c r="D822" s="655" t="s">
        <v>1193</v>
      </c>
      <c r="E822" s="655" t="s">
        <v>871</v>
      </c>
      <c r="F822" s="655"/>
      <c r="G822" s="655"/>
      <c r="H822" s="655"/>
      <c r="I822" s="655"/>
      <c r="J822" s="655">
        <v>4</v>
      </c>
      <c r="K822" s="655">
        <v>2.35</v>
      </c>
    </row>
    <row r="823" spans="1:11" x14ac:dyDescent="0.25">
      <c r="A823" s="655" t="s">
        <v>1443</v>
      </c>
      <c r="B823" s="655" t="s">
        <v>783</v>
      </c>
      <c r="C823" s="655" t="s">
        <v>641</v>
      </c>
      <c r="D823" s="655"/>
      <c r="E823" s="655"/>
      <c r="F823" s="655"/>
      <c r="G823" s="655"/>
      <c r="H823" s="655">
        <v>0.36</v>
      </c>
      <c r="I823" s="655">
        <v>0.01</v>
      </c>
      <c r="J823" s="655"/>
      <c r="K823" s="655"/>
    </row>
    <row r="824" spans="1:11" x14ac:dyDescent="0.25">
      <c r="A824" s="655"/>
      <c r="B824" s="655"/>
      <c r="C824" s="655"/>
      <c r="D824" s="655" t="s">
        <v>643</v>
      </c>
      <c r="E824" s="655" t="s">
        <v>870</v>
      </c>
      <c r="F824" s="655"/>
      <c r="G824" s="655"/>
      <c r="H824" s="655"/>
      <c r="I824" s="655"/>
      <c r="J824" s="655">
        <v>1.2</v>
      </c>
      <c r="K824" s="655">
        <v>3.15</v>
      </c>
    </row>
    <row r="825" spans="1:11" x14ac:dyDescent="0.25">
      <c r="A825" s="655" t="s">
        <v>1444</v>
      </c>
      <c r="B825" s="655"/>
      <c r="C825" s="655" t="s">
        <v>725</v>
      </c>
      <c r="D825" s="655"/>
      <c r="E825" s="655"/>
      <c r="F825" s="655"/>
      <c r="G825" s="655"/>
      <c r="H825" s="655"/>
      <c r="I825" s="655">
        <v>0.62</v>
      </c>
      <c r="J825" s="655"/>
      <c r="K825" s="655"/>
    </row>
    <row r="826" spans="1:11" x14ac:dyDescent="0.25">
      <c r="A826" s="655"/>
      <c r="B826" s="655"/>
      <c r="C826" s="655"/>
      <c r="D826" s="655" t="s">
        <v>1445</v>
      </c>
      <c r="E826" s="655" t="s">
        <v>870</v>
      </c>
      <c r="F826" s="655"/>
      <c r="G826" s="655"/>
      <c r="H826" s="655"/>
      <c r="I826" s="655"/>
      <c r="J826" s="655">
        <v>3.07</v>
      </c>
      <c r="K826" s="655">
        <v>3.15</v>
      </c>
    </row>
    <row r="827" spans="1:11" x14ac:dyDescent="0.25">
      <c r="A827" s="655" t="s">
        <v>1446</v>
      </c>
      <c r="B827" s="655" t="s">
        <v>1062</v>
      </c>
      <c r="C827" s="655" t="s">
        <v>641</v>
      </c>
      <c r="D827" s="655"/>
      <c r="E827" s="655"/>
      <c r="F827" s="655"/>
      <c r="G827" s="655"/>
      <c r="H827" s="655">
        <v>0.92</v>
      </c>
      <c r="I827" s="655">
        <v>0.01</v>
      </c>
      <c r="J827" s="655"/>
      <c r="K827" s="655"/>
    </row>
    <row r="828" spans="1:11" x14ac:dyDescent="0.25">
      <c r="A828" s="655"/>
      <c r="B828" s="655"/>
      <c r="C828" s="655"/>
      <c r="D828" s="655" t="s">
        <v>633</v>
      </c>
      <c r="E828" s="655" t="s">
        <v>826</v>
      </c>
      <c r="F828" s="655"/>
      <c r="G828" s="655"/>
      <c r="H828" s="655"/>
      <c r="I828" s="655"/>
      <c r="J828" s="655">
        <v>9.25</v>
      </c>
      <c r="K828" s="655">
        <v>0.3</v>
      </c>
    </row>
    <row r="829" spans="1:11" x14ac:dyDescent="0.25">
      <c r="A829" s="655" t="s">
        <v>1447</v>
      </c>
      <c r="B829" s="655" t="s">
        <v>1001</v>
      </c>
      <c r="C829" s="655" t="s">
        <v>829</v>
      </c>
      <c r="D829" s="655"/>
      <c r="E829" s="655"/>
      <c r="F829" s="655"/>
      <c r="G829" s="655"/>
      <c r="H829" s="655">
        <v>0.93</v>
      </c>
      <c r="I829" s="655">
        <v>0.05</v>
      </c>
      <c r="J829" s="655"/>
      <c r="K829" s="655"/>
    </row>
    <row r="830" spans="1:11" x14ac:dyDescent="0.25">
      <c r="A830" s="655"/>
      <c r="B830" s="655"/>
      <c r="C830" s="655"/>
      <c r="D830" s="655" t="s">
        <v>1181</v>
      </c>
      <c r="E830" s="655" t="s">
        <v>726</v>
      </c>
      <c r="F830" s="655"/>
      <c r="G830" s="655"/>
      <c r="H830" s="655"/>
      <c r="I830" s="655"/>
      <c r="J830" s="655">
        <v>9.4499999999999993</v>
      </c>
      <c r="K830" s="655">
        <v>0.17</v>
      </c>
    </row>
    <row r="831" spans="1:11" x14ac:dyDescent="0.25">
      <c r="A831" s="655" t="s">
        <v>1448</v>
      </c>
      <c r="B831" s="655" t="s">
        <v>1058</v>
      </c>
      <c r="C831" s="655"/>
      <c r="D831" s="655"/>
      <c r="E831" s="655"/>
      <c r="F831" s="655"/>
      <c r="G831" s="655"/>
      <c r="H831" s="655">
        <v>0.96</v>
      </c>
      <c r="I831" s="655"/>
      <c r="J831" s="655"/>
      <c r="K831" s="655"/>
    </row>
    <row r="832" spans="1:11" x14ac:dyDescent="0.25">
      <c r="A832" s="655"/>
      <c r="B832" s="655"/>
      <c r="C832" s="655"/>
      <c r="D832" s="655" t="s">
        <v>1286</v>
      </c>
      <c r="E832" s="655" t="s">
        <v>1449</v>
      </c>
      <c r="F832" s="655"/>
      <c r="G832" s="655"/>
      <c r="H832" s="655"/>
      <c r="I832" s="655"/>
      <c r="J832" s="655">
        <v>6.05</v>
      </c>
      <c r="K832" s="655">
        <v>2.17</v>
      </c>
    </row>
    <row r="833" spans="1:11" x14ac:dyDescent="0.25">
      <c r="A833" s="655" t="s">
        <v>1450</v>
      </c>
      <c r="B833" s="655" t="s">
        <v>624</v>
      </c>
      <c r="C833" s="655" t="s">
        <v>706</v>
      </c>
      <c r="D833" s="655"/>
      <c r="E833" s="655"/>
      <c r="F833" s="655"/>
      <c r="G833" s="655"/>
      <c r="H833" s="655">
        <v>0.25</v>
      </c>
      <c r="I833" s="655">
        <v>0.65</v>
      </c>
      <c r="J833" s="655"/>
      <c r="K833" s="655"/>
    </row>
    <row r="834" spans="1:11" x14ac:dyDescent="0.25">
      <c r="A834" s="655"/>
      <c r="B834" s="655"/>
      <c r="C834" s="655"/>
      <c r="D834" s="655" t="s">
        <v>963</v>
      </c>
      <c r="E834" s="655" t="s">
        <v>1206</v>
      </c>
      <c r="F834" s="655"/>
      <c r="G834" s="655"/>
      <c r="H834" s="655"/>
      <c r="I834" s="655"/>
      <c r="J834" s="655">
        <v>0.83</v>
      </c>
      <c r="K834" s="655">
        <v>7.3</v>
      </c>
    </row>
    <row r="835" spans="1:11" x14ac:dyDescent="0.25">
      <c r="A835" s="655" t="s">
        <v>1451</v>
      </c>
      <c r="B835" s="655"/>
      <c r="C835" s="655" t="s">
        <v>662</v>
      </c>
      <c r="D835" s="655"/>
      <c r="E835" s="655"/>
      <c r="F835" s="655"/>
      <c r="G835" s="655"/>
      <c r="H835" s="655"/>
      <c r="I835" s="655">
        <v>0.81</v>
      </c>
      <c r="J835" s="655"/>
      <c r="K835" s="655"/>
    </row>
    <row r="836" spans="1:11" x14ac:dyDescent="0.25">
      <c r="A836" s="655"/>
      <c r="B836" s="655"/>
      <c r="C836" s="655"/>
      <c r="D836" s="655" t="s">
        <v>611</v>
      </c>
      <c r="E836" s="655" t="s">
        <v>1219</v>
      </c>
      <c r="F836" s="655"/>
      <c r="G836" s="655"/>
      <c r="H836" s="655"/>
      <c r="I836" s="655"/>
      <c r="J836" s="655">
        <v>0</v>
      </c>
      <c r="K836" s="655">
        <v>7.45</v>
      </c>
    </row>
    <row r="837" spans="1:11" x14ac:dyDescent="0.25">
      <c r="A837" s="655" t="s">
        <v>1452</v>
      </c>
      <c r="B837" s="655"/>
      <c r="C837" s="655" t="s">
        <v>670</v>
      </c>
      <c r="D837" s="655"/>
      <c r="E837" s="655"/>
      <c r="F837" s="655"/>
      <c r="G837" s="655"/>
      <c r="H837" s="655"/>
      <c r="I837" s="655">
        <v>0.68</v>
      </c>
      <c r="J837" s="655"/>
      <c r="K837" s="655"/>
    </row>
    <row r="838" spans="1:11" x14ac:dyDescent="0.25">
      <c r="A838" s="655"/>
      <c r="B838" s="655"/>
      <c r="C838" s="655"/>
      <c r="D838" s="655" t="s">
        <v>615</v>
      </c>
      <c r="E838" s="655" t="s">
        <v>1401</v>
      </c>
      <c r="F838" s="655"/>
      <c r="G838" s="655"/>
      <c r="H838" s="655"/>
      <c r="I838" s="655"/>
      <c r="J838" s="655">
        <v>0.13</v>
      </c>
      <c r="K838" s="655">
        <v>8.1999999999999993</v>
      </c>
    </row>
    <row r="839" spans="1:11" x14ac:dyDescent="0.25">
      <c r="A839" s="655" t="s">
        <v>1453</v>
      </c>
      <c r="B839" s="655" t="s">
        <v>618</v>
      </c>
      <c r="C839" s="655" t="s">
        <v>1058</v>
      </c>
      <c r="D839" s="655"/>
      <c r="E839" s="655"/>
      <c r="F839" s="655"/>
      <c r="G839" s="655"/>
      <c r="H839" s="655">
        <v>0.04</v>
      </c>
      <c r="I839" s="655">
        <v>0.96</v>
      </c>
      <c r="J839" s="655"/>
      <c r="K839" s="655"/>
    </row>
    <row r="840" spans="1:11" x14ac:dyDescent="0.25">
      <c r="A840" s="655"/>
      <c r="B840" s="655"/>
      <c r="C840" s="655"/>
      <c r="D840" s="655" t="s">
        <v>1029</v>
      </c>
      <c r="E840" s="655" t="s">
        <v>231</v>
      </c>
      <c r="F840" s="655"/>
      <c r="G840" s="655"/>
      <c r="H840" s="655"/>
      <c r="I840" s="655"/>
      <c r="J840" s="655">
        <v>1.5</v>
      </c>
      <c r="K840" s="655">
        <v>6.25</v>
      </c>
    </row>
    <row r="841" spans="1:11" x14ac:dyDescent="0.25">
      <c r="A841" s="655" t="s">
        <v>1454</v>
      </c>
      <c r="B841" s="655" t="s">
        <v>903</v>
      </c>
      <c r="C841" s="655" t="s">
        <v>990</v>
      </c>
      <c r="D841" s="655"/>
      <c r="E841" s="655"/>
      <c r="F841" s="655"/>
      <c r="G841" s="655"/>
      <c r="H841" s="655">
        <v>0.26</v>
      </c>
      <c r="I841" s="655">
        <v>0.28999999999999998</v>
      </c>
      <c r="J841" s="655"/>
      <c r="K841" s="655"/>
    </row>
    <row r="842" spans="1:11" x14ac:dyDescent="0.25">
      <c r="A842" s="655"/>
      <c r="B842" s="655"/>
      <c r="C842" s="655"/>
      <c r="D842" s="655" t="s">
        <v>514</v>
      </c>
      <c r="E842" s="655" t="s">
        <v>1198</v>
      </c>
      <c r="F842" s="655"/>
      <c r="G842" s="655"/>
      <c r="H842" s="655"/>
      <c r="I842" s="655"/>
      <c r="J842" s="655">
        <v>6.35</v>
      </c>
      <c r="K842" s="655">
        <v>0.97</v>
      </c>
    </row>
    <row r="843" spans="1:11" x14ac:dyDescent="0.25">
      <c r="A843" s="655" t="s">
        <v>1455</v>
      </c>
      <c r="B843" s="655" t="s">
        <v>798</v>
      </c>
      <c r="C843" s="655"/>
      <c r="D843" s="655"/>
      <c r="E843" s="655"/>
      <c r="F843" s="655"/>
      <c r="G843" s="655"/>
      <c r="H843" s="655">
        <v>1.01</v>
      </c>
      <c r="I843" s="655"/>
      <c r="J843" s="655"/>
      <c r="K843" s="655"/>
    </row>
    <row r="844" spans="1:11" x14ac:dyDescent="0.25">
      <c r="A844" s="655"/>
      <c r="B844" s="655"/>
      <c r="C844" s="655"/>
      <c r="D844" s="655" t="s">
        <v>1325</v>
      </c>
      <c r="E844" s="655" t="s">
        <v>613</v>
      </c>
      <c r="F844" s="655"/>
      <c r="G844" s="655"/>
      <c r="H844" s="655"/>
      <c r="I844" s="655"/>
      <c r="J844" s="655">
        <v>5.2</v>
      </c>
      <c r="K844" s="655">
        <v>0.63</v>
      </c>
    </row>
    <row r="845" spans="1:11" x14ac:dyDescent="0.25">
      <c r="A845" s="655" t="s">
        <v>1456</v>
      </c>
      <c r="B845" s="655" t="s">
        <v>622</v>
      </c>
      <c r="C845" s="655" t="s">
        <v>661</v>
      </c>
      <c r="D845" s="655"/>
      <c r="E845" s="655"/>
      <c r="F845" s="655"/>
      <c r="G845" s="655"/>
      <c r="H845" s="655">
        <v>0.03</v>
      </c>
      <c r="I845" s="655">
        <v>0.19</v>
      </c>
      <c r="J845" s="655"/>
      <c r="K845" s="655"/>
    </row>
    <row r="846" spans="1:11" x14ac:dyDescent="0.25">
      <c r="A846" s="655"/>
      <c r="B846" s="655"/>
      <c r="C846" s="655"/>
      <c r="D846" s="655" t="s">
        <v>1059</v>
      </c>
      <c r="E846" s="655" t="s">
        <v>613</v>
      </c>
      <c r="F846" s="655"/>
      <c r="G846" s="655"/>
      <c r="H846" s="655"/>
      <c r="I846" s="655"/>
      <c r="J846" s="655">
        <v>1.7</v>
      </c>
      <c r="K846" s="655">
        <v>0.63</v>
      </c>
    </row>
    <row r="847" spans="1:11" x14ac:dyDescent="0.25">
      <c r="A847" s="655" t="s">
        <v>1457</v>
      </c>
      <c r="B847" s="655" t="s">
        <v>656</v>
      </c>
      <c r="C847" s="655" t="s">
        <v>611</v>
      </c>
      <c r="D847" s="655"/>
      <c r="E847" s="655"/>
      <c r="F847" s="655"/>
      <c r="G847" s="655"/>
      <c r="H847" s="655">
        <v>0.31</v>
      </c>
      <c r="I847" s="655">
        <v>0</v>
      </c>
      <c r="J847" s="655"/>
      <c r="K847" s="655"/>
    </row>
    <row r="848" spans="1:11" x14ac:dyDescent="0.25">
      <c r="A848" s="655"/>
      <c r="B848" s="655"/>
      <c r="C848" s="655"/>
      <c r="D848" s="655" t="s">
        <v>753</v>
      </c>
      <c r="E848" s="655" t="s">
        <v>611</v>
      </c>
      <c r="F848" s="655"/>
      <c r="G848" s="655"/>
      <c r="H848" s="655"/>
      <c r="I848" s="655"/>
      <c r="J848" s="655">
        <v>5.95</v>
      </c>
      <c r="K848" s="655">
        <v>0</v>
      </c>
    </row>
    <row r="849" spans="1:11" x14ac:dyDescent="0.25">
      <c r="A849" s="655" t="s">
        <v>1458</v>
      </c>
      <c r="B849" s="655" t="s">
        <v>925</v>
      </c>
      <c r="C849" s="655"/>
      <c r="D849" s="655"/>
      <c r="E849" s="655"/>
      <c r="F849" s="655"/>
      <c r="G849" s="655"/>
      <c r="H849" s="655">
        <v>0.88</v>
      </c>
      <c r="I849" s="655"/>
      <c r="J849" s="655"/>
      <c r="K849" s="655"/>
    </row>
    <row r="850" spans="1:11" x14ac:dyDescent="0.25">
      <c r="A850" s="655"/>
      <c r="B850" s="655"/>
      <c r="C850" s="655"/>
      <c r="D850" s="655" t="s">
        <v>1459</v>
      </c>
      <c r="E850" s="655" t="s">
        <v>611</v>
      </c>
      <c r="F850" s="655"/>
      <c r="G850" s="655"/>
      <c r="H850" s="655"/>
      <c r="I850" s="655"/>
      <c r="J850" s="655">
        <v>6.4</v>
      </c>
      <c r="K850" s="655">
        <v>0</v>
      </c>
    </row>
    <row r="851" spans="1:11" x14ac:dyDescent="0.25">
      <c r="A851" s="655" t="s">
        <v>1460</v>
      </c>
      <c r="B851" s="655" t="s">
        <v>694</v>
      </c>
      <c r="C851" s="655"/>
      <c r="D851" s="655"/>
      <c r="E851" s="655"/>
      <c r="F851" s="655"/>
      <c r="G851" s="655"/>
      <c r="H851" s="655">
        <v>0.4</v>
      </c>
      <c r="I851" s="655"/>
      <c r="J851" s="655"/>
      <c r="K851" s="655"/>
    </row>
    <row r="852" spans="1:11" x14ac:dyDescent="0.25">
      <c r="A852" s="655"/>
      <c r="B852" s="655"/>
      <c r="C852" s="655"/>
      <c r="D852" s="655" t="s">
        <v>871</v>
      </c>
      <c r="E852" s="655" t="s">
        <v>657</v>
      </c>
      <c r="F852" s="655"/>
      <c r="G852" s="655"/>
      <c r="H852" s="655"/>
      <c r="I852" s="655"/>
      <c r="J852" s="655">
        <v>2.35</v>
      </c>
      <c r="K852" s="655">
        <v>0.73</v>
      </c>
    </row>
    <row r="853" spans="1:11" x14ac:dyDescent="0.25">
      <c r="A853" s="655" t="s">
        <v>1461</v>
      </c>
      <c r="B853" s="655" t="s">
        <v>607</v>
      </c>
      <c r="C853" s="655" t="s">
        <v>998</v>
      </c>
      <c r="D853" s="655"/>
      <c r="E853" s="655"/>
      <c r="F853" s="655"/>
      <c r="G853" s="655"/>
      <c r="H853" s="655">
        <v>7.0000000000000007E-2</v>
      </c>
      <c r="I853" s="655">
        <v>0.22</v>
      </c>
      <c r="J853" s="655"/>
      <c r="K853" s="655"/>
    </row>
    <row r="854" spans="1:11" x14ac:dyDescent="0.25">
      <c r="A854" s="655"/>
      <c r="B854" s="655"/>
      <c r="C854" s="655"/>
      <c r="D854" s="655" t="s">
        <v>598</v>
      </c>
      <c r="E854" s="655" t="s">
        <v>674</v>
      </c>
      <c r="F854" s="655"/>
      <c r="G854" s="655"/>
      <c r="H854" s="655"/>
      <c r="I854" s="655"/>
      <c r="J854" s="655">
        <v>0.23</v>
      </c>
      <c r="K854" s="655">
        <v>4.7</v>
      </c>
    </row>
    <row r="855" spans="1:11" x14ac:dyDescent="0.25">
      <c r="A855" s="655" t="s">
        <v>1462</v>
      </c>
      <c r="B855" s="655"/>
      <c r="C855" s="655" t="s">
        <v>778</v>
      </c>
      <c r="D855" s="655"/>
      <c r="E855" s="655"/>
      <c r="F855" s="655"/>
      <c r="G855" s="655"/>
      <c r="H855" s="655"/>
      <c r="I855" s="655">
        <v>0.72</v>
      </c>
      <c r="J855" s="655"/>
      <c r="K855" s="655"/>
    </row>
    <row r="856" spans="1:11" x14ac:dyDescent="0.25">
      <c r="A856" s="655"/>
      <c r="B856" s="655"/>
      <c r="C856" s="655"/>
      <c r="D856" s="655" t="s">
        <v>611</v>
      </c>
      <c r="E856" s="655" t="s">
        <v>918</v>
      </c>
      <c r="F856" s="655"/>
      <c r="G856" s="655"/>
      <c r="H856" s="655"/>
      <c r="I856" s="655"/>
      <c r="J856" s="655">
        <v>0</v>
      </c>
      <c r="K856" s="655">
        <v>9.8000000000000007</v>
      </c>
    </row>
    <row r="857" spans="1:11" x14ac:dyDescent="0.25">
      <c r="A857" s="655" t="s">
        <v>1463</v>
      </c>
      <c r="B857" s="655"/>
      <c r="C857" s="655" t="s">
        <v>1149</v>
      </c>
      <c r="D857" s="655"/>
      <c r="E857" s="655"/>
      <c r="F857" s="655"/>
      <c r="G857" s="655"/>
      <c r="H857" s="655"/>
      <c r="I857" s="655">
        <v>1.24</v>
      </c>
      <c r="J857" s="655"/>
      <c r="K857" s="655"/>
    </row>
    <row r="858" spans="1:11" x14ac:dyDescent="0.25">
      <c r="A858" s="655"/>
      <c r="B858" s="655"/>
      <c r="C858" s="655"/>
      <c r="D858" s="655" t="s">
        <v>607</v>
      </c>
      <c r="E858" s="655" t="s">
        <v>1259</v>
      </c>
      <c r="F858" s="655"/>
      <c r="G858" s="655"/>
      <c r="H858" s="655"/>
      <c r="I858" s="655"/>
      <c r="J858" s="655">
        <v>7.0000000000000007E-2</v>
      </c>
      <c r="K858" s="655">
        <v>11.4</v>
      </c>
    </row>
    <row r="859" spans="1:11" x14ac:dyDescent="0.25">
      <c r="A859" s="655" t="s">
        <v>1464</v>
      </c>
      <c r="B859" s="655" t="s">
        <v>605</v>
      </c>
      <c r="C859" s="655" t="s">
        <v>640</v>
      </c>
      <c r="D859" s="655"/>
      <c r="E859" s="655"/>
      <c r="F859" s="655"/>
      <c r="G859" s="655"/>
      <c r="H859" s="655">
        <v>0.02</v>
      </c>
      <c r="I859" s="655">
        <v>1.04</v>
      </c>
      <c r="J859" s="655"/>
      <c r="K859" s="655"/>
    </row>
    <row r="860" spans="1:11" x14ac:dyDescent="0.25">
      <c r="A860" s="655"/>
      <c r="B860" s="655"/>
      <c r="C860" s="655"/>
      <c r="D860" s="655" t="s">
        <v>839</v>
      </c>
      <c r="E860" s="655" t="s">
        <v>1176</v>
      </c>
      <c r="F860" s="655"/>
      <c r="G860" s="655"/>
      <c r="H860" s="655"/>
      <c r="I860" s="655"/>
      <c r="J860" s="655">
        <v>3.6</v>
      </c>
      <c r="K860" s="655">
        <v>5.25</v>
      </c>
    </row>
    <row r="861" spans="1:11" x14ac:dyDescent="0.25">
      <c r="A861" s="655" t="s">
        <v>1465</v>
      </c>
      <c r="B861" s="655" t="s">
        <v>645</v>
      </c>
      <c r="C861" s="655" t="s">
        <v>641</v>
      </c>
      <c r="D861" s="655"/>
      <c r="E861" s="655"/>
      <c r="F861" s="655"/>
      <c r="G861" s="655"/>
      <c r="H861" s="655">
        <v>0.7</v>
      </c>
      <c r="I861" s="655">
        <v>0.01</v>
      </c>
      <c r="J861" s="655"/>
      <c r="K861" s="655"/>
    </row>
    <row r="862" spans="1:11" x14ac:dyDescent="0.25">
      <c r="A862" s="655"/>
      <c r="B862" s="655"/>
      <c r="C862" s="655"/>
      <c r="D862" s="655" t="s">
        <v>1176</v>
      </c>
      <c r="E862" s="655" t="s">
        <v>987</v>
      </c>
      <c r="F862" s="655"/>
      <c r="G862" s="655"/>
      <c r="H862" s="655"/>
      <c r="I862" s="655"/>
      <c r="J862" s="655">
        <v>5.25</v>
      </c>
      <c r="K862" s="655">
        <v>0.5</v>
      </c>
    </row>
    <row r="863" spans="1:11" x14ac:dyDescent="0.25">
      <c r="A863" s="655" t="s">
        <v>1466</v>
      </c>
      <c r="B863" s="655" t="s">
        <v>620</v>
      </c>
      <c r="C863" s="655" t="s">
        <v>842</v>
      </c>
      <c r="D863" s="655"/>
      <c r="E863" s="655"/>
      <c r="F863" s="655"/>
      <c r="G863" s="655"/>
      <c r="H863" s="655">
        <v>0.35</v>
      </c>
      <c r="I863" s="655">
        <v>0.09</v>
      </c>
      <c r="J863" s="655"/>
      <c r="K863" s="655"/>
    </row>
    <row r="864" spans="1:11" x14ac:dyDescent="0.25">
      <c r="A864" s="655"/>
      <c r="B864" s="655"/>
      <c r="C864" s="655"/>
      <c r="D864" s="655" t="s">
        <v>222</v>
      </c>
      <c r="E864" s="655" t="s">
        <v>514</v>
      </c>
      <c r="F864" s="655"/>
      <c r="G864" s="655"/>
      <c r="H864" s="655"/>
      <c r="I864" s="655"/>
      <c r="J864" s="655">
        <v>1.17</v>
      </c>
      <c r="K864" s="655">
        <v>6.35</v>
      </c>
    </row>
    <row r="865" spans="1:11" x14ac:dyDescent="0.25">
      <c r="A865" s="655" t="s">
        <v>1467</v>
      </c>
      <c r="B865" s="655"/>
      <c r="C865" s="655" t="s">
        <v>351</v>
      </c>
      <c r="D865" s="655"/>
      <c r="E865" s="655"/>
      <c r="F865" s="655"/>
      <c r="G865" s="655"/>
      <c r="H865" s="655"/>
      <c r="I865" s="655">
        <v>1.18</v>
      </c>
      <c r="J865" s="655"/>
      <c r="K865" s="655"/>
    </row>
    <row r="866" spans="1:11" x14ac:dyDescent="0.25">
      <c r="A866" s="655"/>
      <c r="B866" s="655"/>
      <c r="C866" s="655"/>
      <c r="D866" s="655" t="s">
        <v>611</v>
      </c>
      <c r="E866" s="655" t="s">
        <v>1265</v>
      </c>
      <c r="F866" s="655"/>
      <c r="G866" s="655"/>
      <c r="H866" s="655"/>
      <c r="I866" s="655"/>
      <c r="J866" s="655">
        <v>0</v>
      </c>
      <c r="K866" s="655">
        <v>14.35</v>
      </c>
    </row>
    <row r="867" spans="1:11" x14ac:dyDescent="0.25">
      <c r="A867" s="655" t="s">
        <v>1468</v>
      </c>
      <c r="B867" s="655"/>
      <c r="C867" s="655" t="s">
        <v>1005</v>
      </c>
      <c r="D867" s="655"/>
      <c r="E867" s="655"/>
      <c r="F867" s="655"/>
      <c r="G867" s="655"/>
      <c r="H867" s="655"/>
      <c r="I867" s="655">
        <v>1.69</v>
      </c>
      <c r="J867" s="655"/>
      <c r="K867" s="655"/>
    </row>
    <row r="868" spans="1:11" x14ac:dyDescent="0.25">
      <c r="A868" s="655"/>
      <c r="B868" s="655"/>
      <c r="C868" s="655"/>
      <c r="D868" s="655" t="s">
        <v>611</v>
      </c>
      <c r="E868" s="655" t="s">
        <v>1469</v>
      </c>
      <c r="F868" s="655"/>
      <c r="G868" s="655"/>
      <c r="H868" s="655"/>
      <c r="I868" s="655"/>
      <c r="J868" s="655">
        <v>0</v>
      </c>
      <c r="K868" s="655">
        <v>20.65</v>
      </c>
    </row>
    <row r="869" spans="1:11" x14ac:dyDescent="0.25">
      <c r="A869" s="655" t="s">
        <v>1470</v>
      </c>
      <c r="B869" s="655"/>
      <c r="C869" s="655" t="s">
        <v>1471</v>
      </c>
      <c r="D869" s="655"/>
      <c r="E869" s="655"/>
      <c r="F869" s="655"/>
      <c r="G869" s="655"/>
      <c r="H869" s="655"/>
      <c r="I869" s="655">
        <v>2.44</v>
      </c>
      <c r="J869" s="655"/>
      <c r="K869" s="655"/>
    </row>
    <row r="870" spans="1:11" x14ac:dyDescent="0.25">
      <c r="A870" s="655"/>
      <c r="B870" s="655"/>
      <c r="C870" s="655"/>
      <c r="D870" s="655" t="s">
        <v>611</v>
      </c>
      <c r="E870" s="655" t="s">
        <v>1472</v>
      </c>
      <c r="F870" s="655"/>
      <c r="G870" s="655"/>
      <c r="H870" s="655"/>
      <c r="I870" s="655"/>
      <c r="J870" s="655">
        <v>0</v>
      </c>
      <c r="K870" s="655">
        <v>22.6</v>
      </c>
    </row>
    <row r="871" spans="1:11" x14ac:dyDescent="0.25">
      <c r="A871" s="655" t="s">
        <v>1473</v>
      </c>
      <c r="B871" s="655"/>
      <c r="C871" s="655" t="s">
        <v>1474</v>
      </c>
      <c r="D871" s="655"/>
      <c r="E871" s="655"/>
      <c r="F871" s="655"/>
      <c r="G871" s="655"/>
      <c r="H871" s="655"/>
      <c r="I871" s="655">
        <v>2.08</v>
      </c>
      <c r="J871" s="655"/>
      <c r="K871" s="655"/>
    </row>
    <row r="872" spans="1:11" x14ac:dyDescent="0.25">
      <c r="A872" s="655"/>
      <c r="B872" s="655"/>
      <c r="C872" s="655"/>
      <c r="D872" s="655" t="s">
        <v>611</v>
      </c>
      <c r="E872" s="655" t="s">
        <v>1475</v>
      </c>
      <c r="F872" s="655"/>
      <c r="G872" s="655"/>
      <c r="H872" s="655"/>
      <c r="I872" s="655"/>
      <c r="J872" s="655">
        <v>0</v>
      </c>
      <c r="K872" s="655">
        <v>17.45</v>
      </c>
    </row>
    <row r="873" spans="1:11" x14ac:dyDescent="0.25">
      <c r="A873" s="655" t="s">
        <v>1476</v>
      </c>
      <c r="B873" s="655"/>
      <c r="C873" s="655" t="s">
        <v>961</v>
      </c>
      <c r="D873" s="655"/>
      <c r="E873" s="655"/>
      <c r="F873" s="655"/>
      <c r="G873" s="655"/>
      <c r="H873" s="655"/>
      <c r="I873" s="655">
        <v>1.41</v>
      </c>
      <c r="J873" s="655"/>
      <c r="K873" s="655"/>
    </row>
    <row r="874" spans="1:11" x14ac:dyDescent="0.25">
      <c r="A874" s="655"/>
      <c r="B874" s="655"/>
      <c r="C874" s="655"/>
      <c r="D874" s="655" t="s">
        <v>617</v>
      </c>
      <c r="E874" s="655" t="s">
        <v>1477</v>
      </c>
      <c r="F874" s="655"/>
      <c r="G874" s="655"/>
      <c r="H874" s="655"/>
      <c r="I874" s="655"/>
      <c r="J874" s="655">
        <v>0.2</v>
      </c>
      <c r="K874" s="655">
        <v>8.9</v>
      </c>
    </row>
    <row r="875" spans="1:11" x14ac:dyDescent="0.25">
      <c r="A875" s="655" t="s">
        <v>1478</v>
      </c>
      <c r="B875" s="655" t="s">
        <v>755</v>
      </c>
      <c r="C875" s="655" t="s">
        <v>686</v>
      </c>
      <c r="D875" s="655"/>
      <c r="E875" s="655"/>
      <c r="F875" s="655"/>
      <c r="G875" s="655"/>
      <c r="H875" s="655">
        <v>0.06</v>
      </c>
      <c r="I875" s="655">
        <v>0.37</v>
      </c>
      <c r="J875" s="655"/>
      <c r="K875" s="655"/>
    </row>
    <row r="876" spans="1:11" x14ac:dyDescent="0.25">
      <c r="A876" s="655"/>
      <c r="B876" s="655"/>
      <c r="C876" s="655"/>
      <c r="D876" s="655" t="s">
        <v>1068</v>
      </c>
      <c r="E876" s="655" t="s">
        <v>858</v>
      </c>
      <c r="F876" s="655"/>
      <c r="G876" s="655"/>
      <c r="H876" s="655"/>
      <c r="I876" s="655"/>
      <c r="J876" s="655">
        <v>1.95</v>
      </c>
      <c r="K876" s="655">
        <v>3.4</v>
      </c>
    </row>
    <row r="877" spans="1:11" x14ac:dyDescent="0.25">
      <c r="A877" s="655" t="s">
        <v>1479</v>
      </c>
      <c r="B877" s="655" t="s">
        <v>705</v>
      </c>
      <c r="C877" s="655" t="s">
        <v>656</v>
      </c>
      <c r="D877" s="655"/>
      <c r="E877" s="655"/>
      <c r="F877" s="655"/>
      <c r="G877" s="655"/>
      <c r="H877" s="655">
        <v>0.33</v>
      </c>
      <c r="I877" s="655">
        <v>0.31</v>
      </c>
      <c r="J877" s="655"/>
      <c r="K877" s="655"/>
    </row>
    <row r="878" spans="1:11" x14ac:dyDescent="0.25">
      <c r="A878" s="655"/>
      <c r="B878" s="655"/>
      <c r="C878" s="655"/>
      <c r="D878" s="655" t="s">
        <v>1059</v>
      </c>
      <c r="E878" s="655" t="s">
        <v>646</v>
      </c>
      <c r="F878" s="655"/>
      <c r="G878" s="655"/>
      <c r="H878" s="655"/>
      <c r="I878" s="655"/>
      <c r="J878" s="655">
        <v>1.7</v>
      </c>
      <c r="K878" s="655">
        <v>7.4</v>
      </c>
    </row>
    <row r="879" spans="1:11" x14ac:dyDescent="0.25">
      <c r="A879" s="655" t="s">
        <v>1480</v>
      </c>
      <c r="B879" s="655" t="s">
        <v>641</v>
      </c>
      <c r="C879" s="655" t="s">
        <v>222</v>
      </c>
      <c r="D879" s="655"/>
      <c r="E879" s="655"/>
      <c r="F879" s="655"/>
      <c r="G879" s="655"/>
      <c r="H879" s="655">
        <v>0.01</v>
      </c>
      <c r="I879" s="655">
        <v>1.17</v>
      </c>
      <c r="J879" s="655"/>
      <c r="K879" s="655"/>
    </row>
    <row r="880" spans="1:11" x14ac:dyDescent="0.25">
      <c r="A880" s="655"/>
      <c r="B880" s="655"/>
      <c r="C880" s="655"/>
      <c r="D880" s="655" t="s">
        <v>622</v>
      </c>
      <c r="E880" s="655" t="s">
        <v>1139</v>
      </c>
      <c r="F880" s="655"/>
      <c r="G880" s="655"/>
      <c r="H880" s="655"/>
      <c r="I880" s="655"/>
      <c r="J880" s="655">
        <v>0.03</v>
      </c>
      <c r="K880" s="655">
        <v>13.25</v>
      </c>
    </row>
    <row r="881" spans="1:11" x14ac:dyDescent="0.25">
      <c r="A881" s="655" t="s">
        <v>1481</v>
      </c>
      <c r="B881" s="655"/>
      <c r="C881" s="655" t="s">
        <v>1482</v>
      </c>
      <c r="D881" s="655"/>
      <c r="E881" s="655"/>
      <c r="F881" s="655"/>
      <c r="G881" s="655"/>
      <c r="H881" s="655"/>
      <c r="I881" s="655">
        <v>1.48</v>
      </c>
      <c r="J881" s="655"/>
      <c r="K881" s="655"/>
    </row>
    <row r="882" spans="1:11" x14ac:dyDescent="0.25">
      <c r="A882" s="655"/>
      <c r="B882" s="655"/>
      <c r="C882" s="655"/>
      <c r="D882" s="655" t="s">
        <v>1369</v>
      </c>
      <c r="E882" s="655" t="s">
        <v>1483</v>
      </c>
      <c r="F882" s="655"/>
      <c r="G882" s="655"/>
      <c r="H882" s="655"/>
      <c r="I882" s="655"/>
      <c r="J882" s="655">
        <v>3.23</v>
      </c>
      <c r="K882" s="655">
        <v>10.75</v>
      </c>
    </row>
    <row r="883" spans="1:11" x14ac:dyDescent="0.25">
      <c r="A883" s="655" t="s">
        <v>1484</v>
      </c>
      <c r="B883" s="655" t="s">
        <v>1198</v>
      </c>
      <c r="C883" s="655" t="s">
        <v>1026</v>
      </c>
      <c r="D883" s="655"/>
      <c r="E883" s="655"/>
      <c r="F883" s="655"/>
      <c r="G883" s="655"/>
      <c r="H883" s="655">
        <v>0.97</v>
      </c>
      <c r="I883" s="655">
        <v>0.67</v>
      </c>
      <c r="J883" s="655"/>
      <c r="K883" s="655"/>
    </row>
    <row r="884" spans="1:11" x14ac:dyDescent="0.25">
      <c r="A884" s="655"/>
      <c r="B884" s="655"/>
      <c r="C884" s="655"/>
      <c r="D884" s="655" t="s">
        <v>1485</v>
      </c>
      <c r="E884" s="655" t="s">
        <v>1486</v>
      </c>
      <c r="F884" s="655"/>
      <c r="G884" s="655"/>
      <c r="H884" s="655"/>
      <c r="I884" s="655"/>
      <c r="J884" s="655">
        <v>12.85</v>
      </c>
      <c r="K884" s="655">
        <v>2.23</v>
      </c>
    </row>
    <row r="885" spans="1:11" x14ac:dyDescent="0.25">
      <c r="A885" s="655" t="s">
        <v>1487</v>
      </c>
      <c r="B885" s="655" t="s">
        <v>1336</v>
      </c>
      <c r="C885" s="655"/>
      <c r="D885" s="655"/>
      <c r="E885" s="655"/>
      <c r="F885" s="655"/>
      <c r="G885" s="655"/>
      <c r="H885" s="655">
        <v>1.6</v>
      </c>
      <c r="I885" s="655"/>
      <c r="J885" s="655"/>
      <c r="K885" s="655"/>
    </row>
    <row r="886" spans="1:11" x14ac:dyDescent="0.25">
      <c r="A886" s="655"/>
      <c r="B886" s="655"/>
      <c r="C886" s="655"/>
      <c r="D886" s="655" t="s">
        <v>711</v>
      </c>
      <c r="E886" s="655" t="s">
        <v>611</v>
      </c>
      <c r="F886" s="655"/>
      <c r="G886" s="655"/>
      <c r="H886" s="655"/>
      <c r="I886" s="655"/>
      <c r="J886" s="655">
        <v>10.5</v>
      </c>
      <c r="K886" s="655">
        <v>0</v>
      </c>
    </row>
    <row r="887" spans="1:11" x14ac:dyDescent="0.25">
      <c r="A887" s="655" t="s">
        <v>1488</v>
      </c>
      <c r="B887" s="655" t="s">
        <v>987</v>
      </c>
      <c r="C887" s="655"/>
      <c r="D887" s="655"/>
      <c r="E887" s="655"/>
      <c r="F887" s="655"/>
      <c r="G887" s="655"/>
      <c r="H887" s="655">
        <v>0.5</v>
      </c>
      <c r="I887" s="655"/>
      <c r="J887" s="655"/>
      <c r="K887" s="655"/>
    </row>
    <row r="888" spans="1:11" x14ac:dyDescent="0.25">
      <c r="A888" s="655"/>
      <c r="B888" s="655"/>
      <c r="C888" s="655"/>
      <c r="D888" s="655" t="s">
        <v>878</v>
      </c>
      <c r="E888" s="655" t="s">
        <v>800</v>
      </c>
      <c r="F888" s="655"/>
      <c r="G888" s="655"/>
      <c r="H888" s="655"/>
      <c r="I888" s="655"/>
      <c r="J888" s="655">
        <v>3.75</v>
      </c>
      <c r="K888" s="655">
        <v>1.23</v>
      </c>
    </row>
    <row r="889" spans="1:11" x14ac:dyDescent="0.25">
      <c r="A889" s="655" t="s">
        <v>1489</v>
      </c>
      <c r="B889" s="655" t="s">
        <v>624</v>
      </c>
      <c r="C889" s="655" t="s">
        <v>686</v>
      </c>
      <c r="D889" s="655"/>
      <c r="E889" s="655"/>
      <c r="F889" s="655"/>
      <c r="G889" s="655"/>
      <c r="H889" s="655">
        <v>0.25</v>
      </c>
      <c r="I889" s="655">
        <v>0.37</v>
      </c>
      <c r="J889" s="655"/>
      <c r="K889" s="655"/>
    </row>
    <row r="890" spans="1:11" x14ac:dyDescent="0.25">
      <c r="A890" s="655"/>
      <c r="B890" s="655"/>
      <c r="C890" s="655"/>
      <c r="D890" s="655" t="s">
        <v>710</v>
      </c>
      <c r="E890" s="655" t="s">
        <v>839</v>
      </c>
      <c r="F890" s="655"/>
      <c r="G890" s="655"/>
      <c r="H890" s="655"/>
      <c r="I890" s="655"/>
      <c r="J890" s="655">
        <v>1.3</v>
      </c>
      <c r="K890" s="655">
        <v>3.6</v>
      </c>
    </row>
    <row r="891" spans="1:11" x14ac:dyDescent="0.25">
      <c r="A891" s="655" t="s">
        <v>1490</v>
      </c>
      <c r="B891" s="655" t="s">
        <v>641</v>
      </c>
      <c r="C891" s="655" t="s">
        <v>620</v>
      </c>
      <c r="D891" s="655"/>
      <c r="E891" s="655"/>
      <c r="F891" s="655"/>
      <c r="G891" s="655"/>
      <c r="H891" s="655">
        <v>0.01</v>
      </c>
      <c r="I891" s="655">
        <v>0.35</v>
      </c>
      <c r="J891" s="655"/>
      <c r="K891" s="655"/>
    </row>
    <row r="892" spans="1:11" x14ac:dyDescent="0.25">
      <c r="A892" s="655"/>
      <c r="B892" s="655"/>
      <c r="C892" s="655"/>
      <c r="D892" s="655" t="s">
        <v>603</v>
      </c>
      <c r="E892" s="655" t="s">
        <v>1132</v>
      </c>
      <c r="F892" s="655"/>
      <c r="G892" s="655"/>
      <c r="H892" s="655"/>
      <c r="I892" s="655"/>
      <c r="J892" s="655">
        <v>0.6</v>
      </c>
      <c r="K892" s="655">
        <v>4.8499999999999996</v>
      </c>
    </row>
    <row r="893" spans="1:11" x14ac:dyDescent="0.25">
      <c r="A893" s="655" t="s">
        <v>1491</v>
      </c>
      <c r="B893" s="655" t="s">
        <v>1130</v>
      </c>
      <c r="C893" s="655" t="s">
        <v>725</v>
      </c>
      <c r="D893" s="655"/>
      <c r="E893" s="655"/>
      <c r="F893" s="655"/>
      <c r="G893" s="655"/>
      <c r="H893" s="655">
        <v>0.11</v>
      </c>
      <c r="I893" s="655">
        <v>0.62</v>
      </c>
      <c r="J893" s="655"/>
      <c r="K893" s="655"/>
    </row>
    <row r="894" spans="1:11" x14ac:dyDescent="0.25">
      <c r="A894" s="655"/>
      <c r="B894" s="655"/>
      <c r="C894" s="655"/>
      <c r="D894" s="655" t="s">
        <v>666</v>
      </c>
      <c r="E894" s="655" t="s">
        <v>1332</v>
      </c>
      <c r="F894" s="655"/>
      <c r="G894" s="655"/>
      <c r="H894" s="655"/>
      <c r="I894" s="655"/>
      <c r="J894" s="655">
        <v>6.1</v>
      </c>
      <c r="K894" s="655">
        <v>6.55</v>
      </c>
    </row>
    <row r="895" spans="1:11" x14ac:dyDescent="0.25">
      <c r="A895" s="655" t="s">
        <v>1492</v>
      </c>
      <c r="B895" s="655" t="s">
        <v>1116</v>
      </c>
      <c r="C895" s="655" t="s">
        <v>867</v>
      </c>
      <c r="D895" s="655"/>
      <c r="E895" s="655"/>
      <c r="F895" s="655"/>
      <c r="G895" s="655"/>
      <c r="H895" s="655">
        <v>1.1100000000000001</v>
      </c>
      <c r="I895" s="655">
        <v>0.69</v>
      </c>
      <c r="J895" s="655"/>
      <c r="K895" s="655"/>
    </row>
    <row r="896" spans="1:11" x14ac:dyDescent="0.25">
      <c r="A896" s="655"/>
      <c r="B896" s="655"/>
      <c r="C896" s="655"/>
      <c r="D896" s="655" t="s">
        <v>1350</v>
      </c>
      <c r="E896" s="655" t="s">
        <v>770</v>
      </c>
      <c r="F896" s="655"/>
      <c r="G896" s="655"/>
      <c r="H896" s="655"/>
      <c r="I896" s="655"/>
      <c r="J896" s="655">
        <v>8.35</v>
      </c>
      <c r="K896" s="655">
        <v>4.25</v>
      </c>
    </row>
    <row r="897" spans="1:11" x14ac:dyDescent="0.25">
      <c r="A897" s="655" t="s">
        <v>1493</v>
      </c>
      <c r="B897" s="655" t="s">
        <v>652</v>
      </c>
      <c r="C897" s="655" t="s">
        <v>741</v>
      </c>
      <c r="D897" s="655"/>
      <c r="E897" s="655"/>
      <c r="F897" s="655"/>
      <c r="G897" s="655"/>
      <c r="H897" s="655">
        <v>0.56000000000000005</v>
      </c>
      <c r="I897" s="655">
        <v>0.16</v>
      </c>
      <c r="J897" s="655"/>
      <c r="K897" s="655"/>
    </row>
    <row r="898" spans="1:11" x14ac:dyDescent="0.25">
      <c r="A898" s="655"/>
      <c r="B898" s="655"/>
      <c r="C898" s="655"/>
      <c r="D898" s="655" t="s">
        <v>1334</v>
      </c>
      <c r="E898" s="655" t="s">
        <v>831</v>
      </c>
      <c r="F898" s="655"/>
      <c r="G898" s="655"/>
      <c r="H898" s="655"/>
      <c r="I898" s="655"/>
      <c r="J898" s="655">
        <v>5.35</v>
      </c>
      <c r="K898" s="655">
        <v>1.05</v>
      </c>
    </row>
    <row r="899" spans="1:11" x14ac:dyDescent="0.25">
      <c r="A899" s="655" t="s">
        <v>1494</v>
      </c>
      <c r="B899" s="655" t="s">
        <v>889</v>
      </c>
      <c r="C899" s="655" t="s">
        <v>829</v>
      </c>
      <c r="D899" s="655"/>
      <c r="E899" s="655"/>
      <c r="F899" s="655"/>
      <c r="G899" s="655"/>
      <c r="H899" s="655">
        <v>0.51</v>
      </c>
      <c r="I899" s="655">
        <v>0.05</v>
      </c>
      <c r="J899" s="655"/>
      <c r="K899" s="655"/>
    </row>
    <row r="900" spans="1:11" x14ac:dyDescent="0.25">
      <c r="A900" s="655"/>
      <c r="B900" s="655"/>
      <c r="C900" s="655"/>
      <c r="D900" s="655" t="s">
        <v>878</v>
      </c>
      <c r="E900" s="655" t="s">
        <v>726</v>
      </c>
      <c r="F900" s="655"/>
      <c r="G900" s="655"/>
      <c r="H900" s="655"/>
      <c r="I900" s="655"/>
      <c r="J900" s="655">
        <v>3.75</v>
      </c>
      <c r="K900" s="655">
        <v>0.17</v>
      </c>
    </row>
    <row r="901" spans="1:11" x14ac:dyDescent="0.25">
      <c r="A901" s="655" t="s">
        <v>1495</v>
      </c>
      <c r="B901" s="655" t="s">
        <v>701</v>
      </c>
      <c r="C901" s="655" t="s">
        <v>611</v>
      </c>
      <c r="D901" s="655"/>
      <c r="E901" s="655"/>
      <c r="F901" s="655"/>
      <c r="G901" s="655"/>
      <c r="H901" s="655">
        <v>0.24</v>
      </c>
      <c r="I901" s="655">
        <v>0</v>
      </c>
      <c r="J901" s="655"/>
      <c r="K901" s="655"/>
    </row>
    <row r="902" spans="1:11" x14ac:dyDescent="0.25">
      <c r="A902" s="655"/>
      <c r="B902" s="655"/>
      <c r="C902" s="655"/>
      <c r="D902" s="655" t="s">
        <v>713</v>
      </c>
      <c r="E902" s="655" t="s">
        <v>738</v>
      </c>
      <c r="F902" s="655"/>
      <c r="G902" s="655"/>
      <c r="H902" s="655"/>
      <c r="I902" s="655"/>
      <c r="J902" s="655">
        <v>0.8</v>
      </c>
      <c r="K902" s="655">
        <v>2.9</v>
      </c>
    </row>
    <row r="903" spans="1:11" x14ac:dyDescent="0.25">
      <c r="A903" s="655" t="s">
        <v>1496</v>
      </c>
      <c r="B903" s="655" t="s">
        <v>611</v>
      </c>
      <c r="C903" s="655" t="s">
        <v>900</v>
      </c>
      <c r="D903" s="655"/>
      <c r="E903" s="655"/>
      <c r="F903" s="655"/>
      <c r="G903" s="655"/>
      <c r="H903" s="655">
        <v>0</v>
      </c>
      <c r="I903" s="655">
        <v>0.87</v>
      </c>
      <c r="J903" s="655"/>
      <c r="K903" s="655"/>
    </row>
    <row r="904" spans="1:11" x14ac:dyDescent="0.25">
      <c r="A904" s="655"/>
      <c r="B904" s="655"/>
      <c r="C904" s="655"/>
      <c r="D904" s="655" t="s">
        <v>1192</v>
      </c>
      <c r="E904" s="655" t="s">
        <v>1126</v>
      </c>
      <c r="F904" s="655"/>
      <c r="G904" s="655"/>
      <c r="H904" s="655"/>
      <c r="I904" s="655"/>
      <c r="J904" s="655">
        <v>2.2999999999999998</v>
      </c>
      <c r="K904" s="655">
        <v>4.75</v>
      </c>
    </row>
    <row r="905" spans="1:11" x14ac:dyDescent="0.25">
      <c r="A905" s="655" t="s">
        <v>1497</v>
      </c>
      <c r="B905" s="655" t="s">
        <v>867</v>
      </c>
      <c r="C905" s="655" t="s">
        <v>752</v>
      </c>
      <c r="D905" s="655"/>
      <c r="E905" s="655"/>
      <c r="F905" s="655"/>
      <c r="G905" s="655"/>
      <c r="H905" s="655">
        <v>0.69</v>
      </c>
      <c r="I905" s="655">
        <v>0.08</v>
      </c>
      <c r="J905" s="655"/>
      <c r="K905" s="655"/>
    </row>
    <row r="906" spans="1:11" x14ac:dyDescent="0.25">
      <c r="A906" s="655"/>
      <c r="B906" s="655"/>
      <c r="C906" s="655"/>
      <c r="D906" s="655" t="s">
        <v>988</v>
      </c>
      <c r="E906" s="655" t="s">
        <v>1013</v>
      </c>
      <c r="F906" s="655"/>
      <c r="G906" s="655"/>
      <c r="H906" s="655"/>
      <c r="I906" s="655"/>
      <c r="J906" s="655">
        <v>3.95</v>
      </c>
      <c r="K906" s="655">
        <v>3.5</v>
      </c>
    </row>
    <row r="907" spans="1:11" x14ac:dyDescent="0.25">
      <c r="A907" s="655" t="s">
        <v>1498</v>
      </c>
      <c r="B907" s="655" t="s">
        <v>601</v>
      </c>
      <c r="C907" s="655" t="s">
        <v>725</v>
      </c>
      <c r="D907" s="655"/>
      <c r="E907" s="655"/>
      <c r="F907" s="655"/>
      <c r="G907" s="655"/>
      <c r="H907" s="655">
        <v>0.1</v>
      </c>
      <c r="I907" s="655">
        <v>0.62</v>
      </c>
      <c r="J907" s="655"/>
      <c r="K907" s="655"/>
    </row>
    <row r="908" spans="1:11" x14ac:dyDescent="0.25">
      <c r="A908" s="655"/>
      <c r="B908" s="655"/>
      <c r="C908" s="655"/>
      <c r="D908" s="655" t="s">
        <v>705</v>
      </c>
      <c r="E908" s="655" t="s">
        <v>358</v>
      </c>
      <c r="F908" s="655"/>
      <c r="G908" s="655"/>
      <c r="H908" s="655"/>
      <c r="I908" s="655"/>
      <c r="J908" s="655">
        <v>0.33</v>
      </c>
      <c r="K908" s="655">
        <v>8.15</v>
      </c>
    </row>
    <row r="909" spans="1:11" x14ac:dyDescent="0.25">
      <c r="A909" s="655" t="s">
        <v>1499</v>
      </c>
      <c r="B909" s="655"/>
      <c r="C909" s="655" t="s">
        <v>798</v>
      </c>
      <c r="D909" s="655"/>
      <c r="E909" s="655"/>
      <c r="F909" s="655"/>
      <c r="G909" s="655"/>
      <c r="H909" s="655"/>
      <c r="I909" s="655">
        <v>1.01</v>
      </c>
      <c r="J909" s="655"/>
      <c r="K909" s="655"/>
    </row>
    <row r="910" spans="1:11" x14ac:dyDescent="0.25">
      <c r="A910" s="655"/>
      <c r="B910" s="655"/>
      <c r="C910" s="655"/>
      <c r="D910" s="655" t="s">
        <v>611</v>
      </c>
      <c r="E910" s="655" t="s">
        <v>1500</v>
      </c>
      <c r="F910" s="655"/>
      <c r="G910" s="655"/>
      <c r="H910" s="655"/>
      <c r="I910" s="655"/>
      <c r="J910" s="655">
        <v>0</v>
      </c>
      <c r="K910" s="655">
        <v>15.4</v>
      </c>
    </row>
    <row r="911" spans="1:11" x14ac:dyDescent="0.25">
      <c r="A911" s="655" t="s">
        <v>1501</v>
      </c>
      <c r="B911" s="655"/>
      <c r="C911" s="655" t="s">
        <v>722</v>
      </c>
      <c r="D911" s="655"/>
      <c r="E911" s="655"/>
      <c r="F911" s="655"/>
      <c r="G911" s="655"/>
      <c r="H911" s="655"/>
      <c r="I911" s="655">
        <v>2.0699999999999998</v>
      </c>
      <c r="J911" s="655"/>
      <c r="K911" s="655"/>
    </row>
    <row r="912" spans="1:11" x14ac:dyDescent="0.25">
      <c r="A912" s="655"/>
      <c r="B912" s="655"/>
      <c r="C912" s="655"/>
      <c r="D912" s="655" t="s">
        <v>611</v>
      </c>
      <c r="E912" s="655" t="s">
        <v>1502</v>
      </c>
      <c r="F912" s="655"/>
      <c r="G912" s="655"/>
      <c r="H912" s="655"/>
      <c r="I912" s="655"/>
      <c r="J912" s="655">
        <v>0</v>
      </c>
      <c r="K912" s="655">
        <v>23.85</v>
      </c>
    </row>
    <row r="913" spans="1:11" x14ac:dyDescent="0.25">
      <c r="A913" s="655" t="s">
        <v>1503</v>
      </c>
      <c r="B913" s="655"/>
      <c r="C913" s="655" t="s">
        <v>904</v>
      </c>
      <c r="D913" s="655"/>
      <c r="E913" s="655"/>
      <c r="F913" s="655"/>
      <c r="G913" s="655"/>
      <c r="H913" s="655"/>
      <c r="I913" s="655">
        <v>2.7</v>
      </c>
      <c r="J913" s="655"/>
      <c r="K913" s="655"/>
    </row>
    <row r="914" spans="1:11" x14ac:dyDescent="0.25">
      <c r="A914" s="655"/>
      <c r="B914" s="655"/>
      <c r="C914" s="655"/>
      <c r="D914" s="655" t="s">
        <v>611</v>
      </c>
      <c r="E914" s="655" t="s">
        <v>1504</v>
      </c>
      <c r="F914" s="655"/>
      <c r="G914" s="655"/>
      <c r="H914" s="655"/>
      <c r="I914" s="655"/>
      <c r="J914" s="655">
        <v>0</v>
      </c>
      <c r="K914" s="655">
        <v>21.95</v>
      </c>
    </row>
    <row r="915" spans="1:11" x14ac:dyDescent="0.25">
      <c r="A915" s="655" t="s">
        <v>1505</v>
      </c>
      <c r="B915" s="655"/>
      <c r="C915" s="655" t="s">
        <v>1005</v>
      </c>
      <c r="D915" s="655"/>
      <c r="E915" s="655"/>
      <c r="F915" s="655"/>
      <c r="G915" s="655"/>
      <c r="H915" s="655"/>
      <c r="I915" s="655">
        <v>1.69</v>
      </c>
      <c r="J915" s="655"/>
      <c r="K915" s="655"/>
    </row>
    <row r="916" spans="1:11" x14ac:dyDescent="0.25">
      <c r="A916" s="655"/>
      <c r="B916" s="655"/>
      <c r="C916" s="655"/>
      <c r="D916" s="655" t="s">
        <v>611</v>
      </c>
      <c r="E916" s="655" t="s">
        <v>1506</v>
      </c>
      <c r="F916" s="655"/>
      <c r="G916" s="655"/>
      <c r="H916" s="655"/>
      <c r="I916" s="655"/>
      <c r="J916" s="655">
        <v>0</v>
      </c>
      <c r="K916" s="655">
        <v>13.95</v>
      </c>
    </row>
    <row r="917" spans="1:11" x14ac:dyDescent="0.25">
      <c r="A917" s="655" t="s">
        <v>1507</v>
      </c>
      <c r="B917" s="655"/>
      <c r="C917" s="655" t="s">
        <v>689</v>
      </c>
      <c r="D917" s="655"/>
      <c r="E917" s="655"/>
      <c r="F917" s="655"/>
      <c r="G917" s="655"/>
      <c r="H917" s="655"/>
      <c r="I917" s="655">
        <v>1.1000000000000001</v>
      </c>
      <c r="J917" s="655"/>
      <c r="K917" s="655"/>
    </row>
    <row r="918" spans="1:11" x14ac:dyDescent="0.25">
      <c r="A918" s="655"/>
      <c r="B918" s="655"/>
      <c r="C918" s="655"/>
      <c r="D918" s="655" t="s">
        <v>718</v>
      </c>
      <c r="E918" s="655" t="s">
        <v>1508</v>
      </c>
      <c r="F918" s="655"/>
      <c r="G918" s="655"/>
      <c r="H918" s="655"/>
      <c r="I918" s="655"/>
      <c r="J918" s="655">
        <v>1.53</v>
      </c>
      <c r="K918" s="655">
        <v>3.67</v>
      </c>
    </row>
    <row r="919" spans="1:11" x14ac:dyDescent="0.25">
      <c r="A919" s="655" t="s">
        <v>1509</v>
      </c>
      <c r="B919" s="655" t="s">
        <v>673</v>
      </c>
      <c r="C919" s="655"/>
      <c r="D919" s="655"/>
      <c r="E919" s="655"/>
      <c r="F919" s="655"/>
      <c r="G919" s="655"/>
      <c r="H919" s="655">
        <v>0.46</v>
      </c>
      <c r="I919" s="655"/>
      <c r="J919" s="655"/>
      <c r="K919" s="655"/>
    </row>
    <row r="920" spans="1:11" x14ac:dyDescent="0.25">
      <c r="A920" s="655"/>
      <c r="B920" s="655"/>
      <c r="C920" s="655"/>
      <c r="D920" s="655" t="s">
        <v>870</v>
      </c>
      <c r="E920" s="655" t="s">
        <v>601</v>
      </c>
      <c r="F920" s="655"/>
      <c r="G920" s="655"/>
      <c r="H920" s="655"/>
      <c r="I920" s="655"/>
      <c r="J920" s="655">
        <v>3.15</v>
      </c>
      <c r="K920" s="655">
        <v>0.1</v>
      </c>
    </row>
    <row r="921" spans="1:11" x14ac:dyDescent="0.25">
      <c r="A921" s="655" t="s">
        <v>1510</v>
      </c>
      <c r="B921" s="655" t="s">
        <v>726</v>
      </c>
      <c r="C921" s="655" t="s">
        <v>622</v>
      </c>
      <c r="D921" s="655"/>
      <c r="E921" s="655"/>
      <c r="F921" s="655"/>
      <c r="G921" s="655"/>
      <c r="H921" s="655">
        <v>0.17</v>
      </c>
      <c r="I921" s="655">
        <v>0.03</v>
      </c>
      <c r="J921" s="655"/>
      <c r="K921" s="655"/>
    </row>
    <row r="922" spans="1:11" x14ac:dyDescent="0.25">
      <c r="A922" s="655"/>
      <c r="B922" s="655"/>
      <c r="C922" s="655"/>
      <c r="D922" s="655" t="s">
        <v>930</v>
      </c>
      <c r="E922" s="655" t="s">
        <v>708</v>
      </c>
      <c r="F922" s="655"/>
      <c r="G922" s="655"/>
      <c r="H922" s="655"/>
      <c r="I922" s="655"/>
      <c r="J922" s="655">
        <v>0.9</v>
      </c>
      <c r="K922" s="655">
        <v>9.75</v>
      </c>
    </row>
    <row r="923" spans="1:11" x14ac:dyDescent="0.25">
      <c r="A923" s="655" t="s">
        <v>1511</v>
      </c>
      <c r="B923" s="655" t="s">
        <v>641</v>
      </c>
      <c r="C923" s="655" t="s">
        <v>1427</v>
      </c>
      <c r="D923" s="655"/>
      <c r="E923" s="655"/>
      <c r="F923" s="655"/>
      <c r="G923" s="655"/>
      <c r="H923" s="655">
        <v>0.01</v>
      </c>
      <c r="I923" s="655">
        <v>1.92</v>
      </c>
      <c r="J923" s="655"/>
      <c r="K923" s="655"/>
    </row>
    <row r="924" spans="1:11" x14ac:dyDescent="0.25">
      <c r="A924" s="655"/>
      <c r="B924" s="655"/>
      <c r="C924" s="655"/>
      <c r="D924" s="655" t="s">
        <v>601</v>
      </c>
      <c r="E924" s="655" t="s">
        <v>1512</v>
      </c>
      <c r="F924" s="655"/>
      <c r="G924" s="655"/>
      <c r="H924" s="655"/>
      <c r="I924" s="655"/>
      <c r="J924" s="655">
        <v>0.1</v>
      </c>
      <c r="K924" s="655">
        <v>17.600000000000001</v>
      </c>
    </row>
    <row r="925" spans="1:11" x14ac:dyDescent="0.25">
      <c r="A925" s="655" t="s">
        <v>1513</v>
      </c>
      <c r="B925" s="655" t="s">
        <v>641</v>
      </c>
      <c r="C925" s="655" t="s">
        <v>1336</v>
      </c>
      <c r="D925" s="655"/>
      <c r="E925" s="655"/>
      <c r="F925" s="655"/>
      <c r="G925" s="655"/>
      <c r="H925" s="655">
        <v>0.01</v>
      </c>
      <c r="I925" s="655">
        <v>1.6</v>
      </c>
      <c r="J925" s="655"/>
      <c r="K925" s="655"/>
    </row>
    <row r="926" spans="1:11" x14ac:dyDescent="0.25">
      <c r="A926" s="655"/>
      <c r="B926" s="655"/>
      <c r="C926" s="655"/>
      <c r="D926" s="655" t="s">
        <v>622</v>
      </c>
      <c r="E926" s="655" t="s">
        <v>1500</v>
      </c>
      <c r="F926" s="655"/>
      <c r="G926" s="655"/>
      <c r="H926" s="655"/>
      <c r="I926" s="655"/>
      <c r="J926" s="655">
        <v>0.03</v>
      </c>
      <c r="K926" s="655">
        <v>15.4</v>
      </c>
    </row>
    <row r="927" spans="1:11" x14ac:dyDescent="0.25">
      <c r="A927" s="655" t="s">
        <v>1514</v>
      </c>
      <c r="B927" s="655"/>
      <c r="C927" s="655" t="s">
        <v>1482</v>
      </c>
      <c r="D927" s="655"/>
      <c r="E927" s="655"/>
      <c r="F927" s="655"/>
      <c r="G927" s="655"/>
      <c r="H927" s="655"/>
      <c r="I927" s="655">
        <v>1.48</v>
      </c>
      <c r="J927" s="655"/>
      <c r="K927" s="655"/>
    </row>
    <row r="928" spans="1:11" x14ac:dyDescent="0.25">
      <c r="A928" s="655"/>
      <c r="B928" s="655"/>
      <c r="C928" s="655"/>
      <c r="D928" s="655" t="s">
        <v>749</v>
      </c>
      <c r="E928" s="655" t="s">
        <v>693</v>
      </c>
      <c r="F928" s="655"/>
      <c r="G928" s="655"/>
      <c r="H928" s="655"/>
      <c r="I928" s="655"/>
      <c r="J928" s="655">
        <v>0.27</v>
      </c>
      <c r="K928" s="655">
        <v>8.6</v>
      </c>
    </row>
    <row r="929" spans="1:11" x14ac:dyDescent="0.25">
      <c r="A929" s="655" t="s">
        <v>1515</v>
      </c>
      <c r="B929" s="655" t="s">
        <v>752</v>
      </c>
      <c r="C929" s="655" t="s">
        <v>701</v>
      </c>
      <c r="D929" s="655"/>
      <c r="E929" s="655"/>
      <c r="F929" s="655"/>
      <c r="G929" s="655"/>
      <c r="H929" s="655">
        <v>0.08</v>
      </c>
      <c r="I929" s="655">
        <v>0.24</v>
      </c>
      <c r="J929" s="655"/>
      <c r="K929" s="655"/>
    </row>
    <row r="930" spans="1:11" x14ac:dyDescent="0.25">
      <c r="A930" s="655"/>
      <c r="B930" s="655"/>
      <c r="C930" s="655"/>
      <c r="D930" s="655" t="s">
        <v>749</v>
      </c>
      <c r="E930" s="655" t="s">
        <v>1176</v>
      </c>
      <c r="F930" s="655"/>
      <c r="G930" s="655"/>
      <c r="H930" s="655"/>
      <c r="I930" s="655"/>
      <c r="J930" s="655">
        <v>0.27</v>
      </c>
      <c r="K930" s="655">
        <v>5.25</v>
      </c>
    </row>
    <row r="931" spans="1:11" x14ac:dyDescent="0.25">
      <c r="A931" s="655" t="s">
        <v>1516</v>
      </c>
      <c r="B931" s="655"/>
      <c r="C931" s="655" t="s">
        <v>662</v>
      </c>
      <c r="D931" s="655"/>
      <c r="E931" s="655"/>
      <c r="F931" s="655"/>
      <c r="G931" s="655"/>
      <c r="H931" s="655"/>
      <c r="I931" s="655">
        <v>0.81</v>
      </c>
      <c r="J931" s="655"/>
      <c r="K931" s="655"/>
    </row>
    <row r="932" spans="1:11" x14ac:dyDescent="0.25">
      <c r="A932" s="655"/>
      <c r="B932" s="655"/>
      <c r="C932" s="655"/>
      <c r="D932" s="655" t="s">
        <v>611</v>
      </c>
      <c r="E932" s="655" t="s">
        <v>1517</v>
      </c>
      <c r="F932" s="655"/>
      <c r="G932" s="655"/>
      <c r="H932" s="655"/>
      <c r="I932" s="655"/>
      <c r="J932" s="655">
        <v>0</v>
      </c>
      <c r="K932" s="655">
        <v>10</v>
      </c>
    </row>
    <row r="933" spans="1:11" x14ac:dyDescent="0.25">
      <c r="A933" s="655" t="s">
        <v>1518</v>
      </c>
      <c r="B933" s="655"/>
      <c r="C933" s="655" t="s">
        <v>992</v>
      </c>
      <c r="D933" s="655"/>
      <c r="E933" s="655"/>
      <c r="F933" s="655"/>
      <c r="G933" s="655"/>
      <c r="H933" s="655"/>
      <c r="I933" s="655">
        <v>1.19</v>
      </c>
      <c r="J933" s="655"/>
      <c r="K933" s="655"/>
    </row>
    <row r="934" spans="1:11" x14ac:dyDescent="0.25">
      <c r="A934" s="655"/>
      <c r="B934" s="655"/>
      <c r="C934" s="655"/>
      <c r="D934" s="655" t="s">
        <v>611</v>
      </c>
      <c r="E934" s="655" t="s">
        <v>1142</v>
      </c>
      <c r="F934" s="655"/>
      <c r="G934" s="655"/>
      <c r="H934" s="655"/>
      <c r="I934" s="655"/>
      <c r="J934" s="655">
        <v>0</v>
      </c>
      <c r="K934" s="655">
        <v>12.3</v>
      </c>
    </row>
    <row r="935" spans="1:11" x14ac:dyDescent="0.25">
      <c r="A935" s="655" t="s">
        <v>1519</v>
      </c>
      <c r="B935" s="655" t="s">
        <v>611</v>
      </c>
      <c r="C935" s="655" t="s">
        <v>1178</v>
      </c>
      <c r="D935" s="655"/>
      <c r="E935" s="655"/>
      <c r="F935" s="655"/>
      <c r="G935" s="655"/>
      <c r="H935" s="655">
        <v>0</v>
      </c>
      <c r="I935" s="655">
        <v>1.27</v>
      </c>
      <c r="J935" s="655"/>
      <c r="K935" s="655"/>
    </row>
    <row r="936" spans="1:11" x14ac:dyDescent="0.25">
      <c r="A936" s="655"/>
      <c r="B936" s="655"/>
      <c r="C936" s="655"/>
      <c r="D936" s="655" t="s">
        <v>598</v>
      </c>
      <c r="E936" s="655" t="s">
        <v>1520</v>
      </c>
      <c r="F936" s="655"/>
      <c r="G936" s="655"/>
      <c r="H936" s="655"/>
      <c r="I936" s="655"/>
      <c r="J936" s="655">
        <v>0.23</v>
      </c>
      <c r="K936" s="655">
        <v>9.1</v>
      </c>
    </row>
    <row r="937" spans="1:11" x14ac:dyDescent="0.25">
      <c r="A937" s="655" t="s">
        <v>1521</v>
      </c>
      <c r="B937" s="655" t="s">
        <v>607</v>
      </c>
      <c r="C937" s="655" t="s">
        <v>680</v>
      </c>
      <c r="D937" s="655"/>
      <c r="E937" s="655"/>
      <c r="F937" s="655"/>
      <c r="G937" s="655"/>
      <c r="H937" s="655">
        <v>7.0000000000000007E-2</v>
      </c>
      <c r="I937" s="655">
        <v>0.55000000000000004</v>
      </c>
      <c r="J937" s="655"/>
      <c r="K937" s="655"/>
    </row>
    <row r="938" spans="1:11" x14ac:dyDescent="0.25">
      <c r="A938" s="655"/>
      <c r="B938" s="655"/>
      <c r="C938" s="655"/>
      <c r="D938" s="655" t="s">
        <v>668</v>
      </c>
      <c r="E938" s="655" t="s">
        <v>677</v>
      </c>
      <c r="F938" s="655"/>
      <c r="G938" s="655"/>
      <c r="H938" s="655"/>
      <c r="I938" s="655"/>
      <c r="J938" s="655">
        <v>6.45</v>
      </c>
      <c r="K938" s="655">
        <v>1.83</v>
      </c>
    </row>
    <row r="939" spans="1:11" x14ac:dyDescent="0.25">
      <c r="A939" s="655" t="s">
        <v>1522</v>
      </c>
      <c r="B939" s="655" t="s">
        <v>1317</v>
      </c>
      <c r="C939" s="655" t="s">
        <v>611</v>
      </c>
      <c r="D939" s="655"/>
      <c r="E939" s="655"/>
      <c r="F939" s="655"/>
      <c r="G939" s="655"/>
      <c r="H939" s="655">
        <v>1.22</v>
      </c>
      <c r="I939" s="655">
        <v>0</v>
      </c>
      <c r="J939" s="655"/>
      <c r="K939" s="655"/>
    </row>
    <row r="940" spans="1:11" x14ac:dyDescent="0.25">
      <c r="A940" s="655"/>
      <c r="B940" s="655"/>
      <c r="C940" s="655"/>
      <c r="D940" s="655" t="s">
        <v>1249</v>
      </c>
      <c r="E940" s="655" t="s">
        <v>611</v>
      </c>
      <c r="F940" s="655"/>
      <c r="G940" s="655"/>
      <c r="H940" s="655"/>
      <c r="I940" s="655"/>
      <c r="J940" s="655">
        <v>14.65</v>
      </c>
      <c r="K940" s="655">
        <v>0</v>
      </c>
    </row>
    <row r="941" spans="1:11" x14ac:dyDescent="0.25">
      <c r="A941" s="655" t="s">
        <v>1523</v>
      </c>
      <c r="B941" s="655" t="s">
        <v>1141</v>
      </c>
      <c r="C941" s="655"/>
      <c r="D941" s="655"/>
      <c r="E941" s="655"/>
      <c r="F941" s="655"/>
      <c r="G941" s="655"/>
      <c r="H941" s="655">
        <v>1.71</v>
      </c>
      <c r="I941" s="655"/>
      <c r="J941" s="655"/>
      <c r="K941" s="655"/>
    </row>
    <row r="942" spans="1:11" x14ac:dyDescent="0.25">
      <c r="A942" s="655"/>
      <c r="B942" s="655"/>
      <c r="C942" s="655"/>
      <c r="D942" s="655" t="s">
        <v>1524</v>
      </c>
      <c r="E942" s="655" t="s">
        <v>611</v>
      </c>
      <c r="F942" s="655"/>
      <c r="G942" s="655"/>
      <c r="H942" s="655"/>
      <c r="I942" s="655"/>
      <c r="J942" s="655">
        <v>19.7</v>
      </c>
      <c r="K942" s="655">
        <v>0</v>
      </c>
    </row>
    <row r="943" spans="1:11" x14ac:dyDescent="0.25">
      <c r="A943" s="655" t="s">
        <v>1525</v>
      </c>
      <c r="B943" s="655" t="s">
        <v>1486</v>
      </c>
      <c r="C943" s="655"/>
      <c r="D943" s="655"/>
      <c r="E943" s="655"/>
      <c r="F943" s="655"/>
      <c r="G943" s="655"/>
      <c r="H943" s="655">
        <v>2.23</v>
      </c>
      <c r="I943" s="655"/>
      <c r="J943" s="655"/>
      <c r="K943" s="655"/>
    </row>
    <row r="944" spans="1:11" x14ac:dyDescent="0.25">
      <c r="A944" s="655"/>
      <c r="B944" s="655"/>
      <c r="C944" s="655"/>
      <c r="D944" s="655" t="s">
        <v>1526</v>
      </c>
      <c r="E944" s="655" t="s">
        <v>611</v>
      </c>
      <c r="F944" s="655"/>
      <c r="G944" s="655"/>
      <c r="H944" s="655"/>
      <c r="I944" s="655"/>
      <c r="J944" s="655">
        <v>15.55</v>
      </c>
      <c r="K944" s="655">
        <v>0</v>
      </c>
    </row>
    <row r="945" spans="1:11" x14ac:dyDescent="0.25">
      <c r="A945" s="655" t="s">
        <v>1527</v>
      </c>
      <c r="B945" s="655" t="s">
        <v>925</v>
      </c>
      <c r="C945" s="655"/>
      <c r="D945" s="655"/>
      <c r="E945" s="655"/>
      <c r="F945" s="655"/>
      <c r="G945" s="655"/>
      <c r="H945" s="655">
        <v>0.88</v>
      </c>
      <c r="I945" s="655"/>
      <c r="J945" s="655"/>
      <c r="K945" s="655"/>
    </row>
    <row r="946" spans="1:11" x14ac:dyDescent="0.25">
      <c r="A946" s="655"/>
      <c r="B946" s="655"/>
      <c r="C946" s="655"/>
      <c r="D946" s="655" t="s">
        <v>771</v>
      </c>
      <c r="E946" s="655" t="s">
        <v>718</v>
      </c>
      <c r="F946" s="655"/>
      <c r="G946" s="655"/>
      <c r="H946" s="655"/>
      <c r="I946" s="655"/>
      <c r="J946" s="655">
        <v>4.5</v>
      </c>
      <c r="K946" s="655">
        <v>1.53</v>
      </c>
    </row>
    <row r="947" spans="1:11" x14ac:dyDescent="0.25">
      <c r="A947" s="655" t="s">
        <v>1528</v>
      </c>
      <c r="B947" s="655" t="s">
        <v>605</v>
      </c>
      <c r="C947" s="655" t="s">
        <v>673</v>
      </c>
      <c r="D947" s="655"/>
      <c r="E947" s="655"/>
      <c r="F947" s="655"/>
      <c r="G947" s="655"/>
      <c r="H947" s="655">
        <v>0.02</v>
      </c>
      <c r="I947" s="655">
        <v>0.46</v>
      </c>
      <c r="J947" s="655"/>
      <c r="K947" s="655"/>
    </row>
    <row r="948" spans="1:11" x14ac:dyDescent="0.25">
      <c r="A948" s="655"/>
      <c r="B948" s="655"/>
      <c r="C948" s="655"/>
      <c r="D948" s="655" t="s">
        <v>710</v>
      </c>
      <c r="E948" s="655" t="s">
        <v>868</v>
      </c>
      <c r="F948" s="655"/>
      <c r="G948" s="655"/>
      <c r="H948" s="655"/>
      <c r="I948" s="655"/>
      <c r="J948" s="655">
        <v>1.3</v>
      </c>
      <c r="K948" s="655">
        <v>3.25</v>
      </c>
    </row>
    <row r="949" spans="1:11" x14ac:dyDescent="0.25">
      <c r="A949" s="655" t="s">
        <v>1529</v>
      </c>
      <c r="B949" s="655" t="s">
        <v>701</v>
      </c>
      <c r="C949" s="655" t="s">
        <v>661</v>
      </c>
      <c r="D949" s="655"/>
      <c r="E949" s="655"/>
      <c r="F949" s="655"/>
      <c r="G949" s="655"/>
      <c r="H949" s="655">
        <v>0.24</v>
      </c>
      <c r="I949" s="655">
        <v>0.19</v>
      </c>
      <c r="J949" s="655"/>
      <c r="K949" s="655"/>
    </row>
    <row r="950" spans="1:11" x14ac:dyDescent="0.25">
      <c r="A950" s="655"/>
      <c r="B950" s="655"/>
      <c r="C950" s="655"/>
      <c r="D950" s="655" t="s">
        <v>600</v>
      </c>
      <c r="E950" s="655" t="s">
        <v>847</v>
      </c>
      <c r="F950" s="655"/>
      <c r="G950" s="655"/>
      <c r="H950" s="655"/>
      <c r="I950" s="655"/>
      <c r="J950" s="655">
        <v>1.4</v>
      </c>
      <c r="K950" s="655">
        <v>5.45</v>
      </c>
    </row>
    <row r="951" spans="1:11" x14ac:dyDescent="0.25">
      <c r="A951" s="655" t="s">
        <v>1530</v>
      </c>
      <c r="B951" s="655" t="s">
        <v>618</v>
      </c>
      <c r="C951" s="655" t="s">
        <v>930</v>
      </c>
      <c r="D951" s="655"/>
      <c r="E951" s="655"/>
      <c r="F951" s="655"/>
      <c r="G951" s="655"/>
      <c r="H951" s="655">
        <v>0.04</v>
      </c>
      <c r="I951" s="655">
        <v>0.9</v>
      </c>
      <c r="J951" s="655"/>
      <c r="K951" s="655"/>
    </row>
    <row r="952" spans="1:11" x14ac:dyDescent="0.25">
      <c r="A952" s="655"/>
      <c r="B952" s="655"/>
      <c r="C952" s="655"/>
      <c r="D952" s="655" t="s">
        <v>615</v>
      </c>
      <c r="E952" s="655" t="s">
        <v>1531</v>
      </c>
      <c r="F952" s="655"/>
      <c r="G952" s="655"/>
      <c r="H952" s="655"/>
      <c r="I952" s="655"/>
      <c r="J952" s="655">
        <v>0.13</v>
      </c>
      <c r="K952" s="655">
        <v>12.25</v>
      </c>
    </row>
    <row r="953" spans="1:11" x14ac:dyDescent="0.25">
      <c r="A953" s="655" t="s">
        <v>1532</v>
      </c>
      <c r="B953" s="655"/>
      <c r="C953" s="655" t="s">
        <v>841</v>
      </c>
      <c r="D953" s="655"/>
      <c r="E953" s="655"/>
      <c r="F953" s="655"/>
      <c r="G953" s="655"/>
      <c r="H953" s="655"/>
      <c r="I953" s="655">
        <v>1.55</v>
      </c>
      <c r="J953" s="655"/>
      <c r="K953" s="655"/>
    </row>
    <row r="954" spans="1:11" x14ac:dyDescent="0.25">
      <c r="A954" s="655"/>
      <c r="B954" s="655"/>
      <c r="C954" s="655"/>
      <c r="D954" s="655" t="s">
        <v>611</v>
      </c>
      <c r="E954" s="655" t="s">
        <v>1533</v>
      </c>
      <c r="F954" s="655"/>
      <c r="G954" s="655"/>
      <c r="H954" s="655"/>
      <c r="I954" s="655"/>
      <c r="J954" s="655">
        <v>0</v>
      </c>
      <c r="K954" s="655">
        <v>13.4</v>
      </c>
    </row>
    <row r="955" spans="1:11" x14ac:dyDescent="0.25">
      <c r="A955" s="655" t="s">
        <v>1534</v>
      </c>
      <c r="B955" s="655"/>
      <c r="C955" s="655" t="s">
        <v>221</v>
      </c>
      <c r="D955" s="655"/>
      <c r="E955" s="655"/>
      <c r="F955" s="655"/>
      <c r="G955" s="655"/>
      <c r="H955" s="655"/>
      <c r="I955" s="655">
        <v>1.1299999999999999</v>
      </c>
      <c r="J955" s="655"/>
      <c r="K955" s="655"/>
    </row>
    <row r="956" spans="1:11" x14ac:dyDescent="0.25">
      <c r="A956" s="655"/>
      <c r="B956" s="655"/>
      <c r="C956" s="655"/>
      <c r="D956" s="655" t="s">
        <v>622</v>
      </c>
      <c r="E956" s="655" t="s">
        <v>1535</v>
      </c>
      <c r="F956" s="655"/>
      <c r="G956" s="655"/>
      <c r="H956" s="655"/>
      <c r="I956" s="655"/>
      <c r="J956" s="655">
        <v>0.03</v>
      </c>
      <c r="K956" s="655">
        <v>15.8</v>
      </c>
    </row>
    <row r="957" spans="1:11" x14ac:dyDescent="0.25">
      <c r="A957" s="655" t="s">
        <v>1536</v>
      </c>
      <c r="B957" s="655" t="s">
        <v>641</v>
      </c>
      <c r="C957" s="655" t="s">
        <v>1293</v>
      </c>
      <c r="D957" s="655"/>
      <c r="E957" s="655"/>
      <c r="F957" s="655"/>
      <c r="G957" s="655"/>
      <c r="H957" s="655">
        <v>0.01</v>
      </c>
      <c r="I957" s="655">
        <v>2.0299999999999998</v>
      </c>
      <c r="J957" s="655"/>
      <c r="K957" s="655"/>
    </row>
    <row r="958" spans="1:11" x14ac:dyDescent="0.25">
      <c r="A958" s="655"/>
      <c r="B958" s="655"/>
      <c r="C958" s="655"/>
      <c r="D958" s="655" t="s">
        <v>617</v>
      </c>
      <c r="E958" s="655" t="s">
        <v>1537</v>
      </c>
      <c r="F958" s="655"/>
      <c r="G958" s="655"/>
      <c r="H958" s="655"/>
      <c r="I958" s="655"/>
      <c r="J958" s="655">
        <v>0.2</v>
      </c>
      <c r="K958" s="655">
        <v>18.399999999999999</v>
      </c>
    </row>
    <row r="959" spans="1:11" x14ac:dyDescent="0.25">
      <c r="A959" s="655" t="s">
        <v>1538</v>
      </c>
      <c r="B959" s="655" t="s">
        <v>622</v>
      </c>
      <c r="C959" s="655" t="s">
        <v>739</v>
      </c>
      <c r="D959" s="655"/>
      <c r="E959" s="655"/>
      <c r="F959" s="655"/>
      <c r="G959" s="655"/>
      <c r="H959" s="655">
        <v>0.03</v>
      </c>
      <c r="I959" s="655">
        <v>1.65</v>
      </c>
      <c r="J959" s="655"/>
      <c r="K959" s="655"/>
    </row>
    <row r="960" spans="1:11" x14ac:dyDescent="0.25">
      <c r="A960" s="655"/>
      <c r="B960" s="655"/>
      <c r="C960" s="655"/>
      <c r="D960" s="655" t="s">
        <v>601</v>
      </c>
      <c r="E960" s="655" t="s">
        <v>1199</v>
      </c>
      <c r="F960" s="655"/>
      <c r="G960" s="655"/>
      <c r="H960" s="655"/>
      <c r="I960" s="655"/>
      <c r="J960" s="655">
        <v>0.1</v>
      </c>
      <c r="K960" s="655">
        <v>15.5</v>
      </c>
    </row>
    <row r="961" spans="1:11" x14ac:dyDescent="0.25">
      <c r="A961" s="655" t="s">
        <v>1539</v>
      </c>
      <c r="B961" s="655"/>
      <c r="C961" s="655" t="s">
        <v>742</v>
      </c>
      <c r="D961" s="655"/>
      <c r="E961" s="655"/>
      <c r="F961" s="655"/>
      <c r="G961" s="655"/>
      <c r="H961" s="655"/>
      <c r="I961" s="655">
        <v>1.45</v>
      </c>
      <c r="J961" s="655"/>
      <c r="K961" s="655"/>
    </row>
    <row r="962" spans="1:11" x14ac:dyDescent="0.25">
      <c r="A962" s="655"/>
      <c r="B962" s="655"/>
      <c r="C962" s="655"/>
      <c r="D962" s="655" t="s">
        <v>611</v>
      </c>
      <c r="E962" s="655" t="s">
        <v>1289</v>
      </c>
      <c r="F962" s="655"/>
      <c r="G962" s="655"/>
      <c r="H962" s="655"/>
      <c r="I962" s="655"/>
      <c r="J962" s="655">
        <v>0</v>
      </c>
      <c r="K962" s="655">
        <v>9.5500000000000007</v>
      </c>
    </row>
    <row r="963" spans="1:11" x14ac:dyDescent="0.25">
      <c r="A963" s="655" t="s">
        <v>1540</v>
      </c>
      <c r="B963" s="655"/>
      <c r="C963" s="655" t="s">
        <v>673</v>
      </c>
      <c r="D963" s="655"/>
      <c r="E963" s="655"/>
      <c r="F963" s="655"/>
      <c r="G963" s="655"/>
      <c r="H963" s="655"/>
      <c r="I963" s="655">
        <v>0.46</v>
      </c>
      <c r="J963" s="655"/>
      <c r="K963" s="655"/>
    </row>
    <row r="964" spans="1:11" x14ac:dyDescent="0.25">
      <c r="A964" s="655"/>
      <c r="B964" s="655"/>
      <c r="C964" s="655"/>
      <c r="D964" s="655" t="s">
        <v>611</v>
      </c>
      <c r="E964" s="655" t="s">
        <v>1176</v>
      </c>
      <c r="F964" s="655"/>
      <c r="G964" s="655"/>
      <c r="H964" s="655"/>
      <c r="I964" s="655"/>
      <c r="J964" s="655">
        <v>0</v>
      </c>
      <c r="K964" s="655">
        <v>5.25</v>
      </c>
    </row>
    <row r="965" spans="1:11" x14ac:dyDescent="0.25">
      <c r="A965" s="655" t="s">
        <v>1541</v>
      </c>
      <c r="B965" s="655"/>
      <c r="C965" s="655" t="s">
        <v>952</v>
      </c>
      <c r="D965" s="655"/>
      <c r="E965" s="655"/>
      <c r="F965" s="655"/>
      <c r="G965" s="655"/>
      <c r="H965" s="655"/>
      <c r="I965" s="655">
        <v>0.59</v>
      </c>
      <c r="J965" s="655"/>
      <c r="K965" s="655"/>
    </row>
    <row r="966" spans="1:11" x14ac:dyDescent="0.25">
      <c r="A966" s="655"/>
      <c r="B966" s="655"/>
      <c r="C966" s="655"/>
      <c r="D966" s="655" t="s">
        <v>611</v>
      </c>
      <c r="E966" s="655" t="s">
        <v>759</v>
      </c>
      <c r="F966" s="655"/>
      <c r="G966" s="655"/>
      <c r="H966" s="655"/>
      <c r="I966" s="655"/>
      <c r="J966" s="655">
        <v>0</v>
      </c>
      <c r="K966" s="655">
        <v>6.8</v>
      </c>
    </row>
    <row r="967" spans="1:11" x14ac:dyDescent="0.25">
      <c r="A967" s="655" t="s">
        <v>1542</v>
      </c>
      <c r="B967" s="655"/>
      <c r="C967" s="655" t="s">
        <v>647</v>
      </c>
      <c r="D967" s="655"/>
      <c r="E967" s="655"/>
      <c r="F967" s="655"/>
      <c r="G967" s="655"/>
      <c r="H967" s="655"/>
      <c r="I967" s="655">
        <v>0.77</v>
      </c>
      <c r="J967" s="655"/>
      <c r="K967" s="655"/>
    </row>
    <row r="968" spans="1:11" x14ac:dyDescent="0.25">
      <c r="A968" s="655"/>
      <c r="B968" s="655"/>
      <c r="C968" s="655"/>
      <c r="D968" s="655" t="s">
        <v>611</v>
      </c>
      <c r="E968" s="655" t="s">
        <v>850</v>
      </c>
      <c r="F968" s="655"/>
      <c r="G968" s="655"/>
      <c r="H968" s="655"/>
      <c r="I968" s="655"/>
      <c r="J968" s="655">
        <v>0</v>
      </c>
      <c r="K968" s="655">
        <v>6.6</v>
      </c>
    </row>
    <row r="969" spans="1:11" x14ac:dyDescent="0.25">
      <c r="A969" s="655" t="s">
        <v>1543</v>
      </c>
      <c r="B969" s="655"/>
      <c r="C969" s="655" t="s">
        <v>680</v>
      </c>
      <c r="D969" s="655"/>
      <c r="E969" s="655"/>
      <c r="F969" s="655"/>
      <c r="G969" s="655"/>
      <c r="H969" s="655"/>
      <c r="I969" s="655">
        <v>0.55000000000000004</v>
      </c>
      <c r="J969" s="655"/>
      <c r="K969" s="655"/>
    </row>
    <row r="970" spans="1:11" x14ac:dyDescent="0.25">
      <c r="A970" s="655"/>
      <c r="B970" s="655"/>
      <c r="C970" s="655"/>
      <c r="D970" s="655" t="s">
        <v>1073</v>
      </c>
      <c r="E970" s="655" t="s">
        <v>677</v>
      </c>
      <c r="F970" s="655"/>
      <c r="G970" s="655"/>
      <c r="H970" s="655"/>
      <c r="I970" s="655"/>
      <c r="J970" s="655">
        <v>3.8</v>
      </c>
      <c r="K970" s="655">
        <v>1.83</v>
      </c>
    </row>
    <row r="971" spans="1:11" x14ac:dyDescent="0.25">
      <c r="A971" s="655" t="s">
        <v>1544</v>
      </c>
      <c r="B971" s="655" t="s">
        <v>577</v>
      </c>
      <c r="C971" s="655"/>
      <c r="D971" s="655"/>
      <c r="E971" s="655"/>
      <c r="F971" s="655"/>
      <c r="G971" s="655"/>
      <c r="H971" s="655">
        <v>1.1399999999999999</v>
      </c>
      <c r="I971" s="655"/>
      <c r="J971" s="655"/>
      <c r="K971" s="655"/>
    </row>
    <row r="972" spans="1:11" x14ac:dyDescent="0.25">
      <c r="A972" s="655"/>
      <c r="B972" s="655"/>
      <c r="C972" s="655"/>
      <c r="D972" s="655" t="s">
        <v>753</v>
      </c>
      <c r="E972" s="655" t="s">
        <v>749</v>
      </c>
      <c r="F972" s="655"/>
      <c r="G972" s="655"/>
      <c r="H972" s="655"/>
      <c r="I972" s="655"/>
      <c r="J972" s="655">
        <v>5.95</v>
      </c>
      <c r="K972" s="655">
        <v>0.27</v>
      </c>
    </row>
    <row r="973" spans="1:11" x14ac:dyDescent="0.25">
      <c r="A973" s="655" t="s">
        <v>1545</v>
      </c>
      <c r="B973" s="655" t="s">
        <v>829</v>
      </c>
      <c r="C973" s="655" t="s">
        <v>752</v>
      </c>
      <c r="D973" s="655"/>
      <c r="E973" s="655"/>
      <c r="F973" s="655"/>
      <c r="G973" s="655"/>
      <c r="H973" s="655">
        <v>0.05</v>
      </c>
      <c r="I973" s="655">
        <v>0.08</v>
      </c>
      <c r="J973" s="655"/>
      <c r="K973" s="655"/>
    </row>
    <row r="974" spans="1:11" x14ac:dyDescent="0.25">
      <c r="A974" s="655"/>
      <c r="B974" s="655"/>
      <c r="C974" s="655"/>
      <c r="D974" s="655" t="s">
        <v>1068</v>
      </c>
      <c r="E974" s="655" t="s">
        <v>781</v>
      </c>
      <c r="F974" s="655"/>
      <c r="G974" s="655"/>
      <c r="H974" s="655"/>
      <c r="I974" s="655"/>
      <c r="J974" s="655">
        <v>1.95</v>
      </c>
      <c r="K974" s="655">
        <v>3.45</v>
      </c>
    </row>
    <row r="975" spans="1:11" x14ac:dyDescent="0.25">
      <c r="A975" s="655" t="s">
        <v>1546</v>
      </c>
      <c r="B975" s="655" t="s">
        <v>626</v>
      </c>
      <c r="C975" s="655" t="s">
        <v>665</v>
      </c>
      <c r="D975" s="655"/>
      <c r="E975" s="655"/>
      <c r="F975" s="655"/>
      <c r="G975" s="655"/>
      <c r="H975" s="655">
        <v>0.34</v>
      </c>
      <c r="I975" s="655">
        <v>0.61</v>
      </c>
      <c r="J975" s="655"/>
      <c r="K975" s="655"/>
    </row>
    <row r="976" spans="1:11" x14ac:dyDescent="0.25">
      <c r="A976" s="655"/>
      <c r="B976" s="655"/>
      <c r="C976" s="655"/>
      <c r="D976" s="655" t="s">
        <v>899</v>
      </c>
      <c r="E976" s="655" t="s">
        <v>850</v>
      </c>
      <c r="F976" s="655"/>
      <c r="G976" s="655"/>
      <c r="H976" s="655"/>
      <c r="I976" s="655"/>
      <c r="J976" s="655">
        <v>2.15</v>
      </c>
      <c r="K976" s="655">
        <v>6.6</v>
      </c>
    </row>
    <row r="977" spans="1:11" x14ac:dyDescent="0.25">
      <c r="A977" s="655" t="s">
        <v>1547</v>
      </c>
      <c r="B977" s="655" t="s">
        <v>842</v>
      </c>
      <c r="C977" s="655" t="s">
        <v>1016</v>
      </c>
      <c r="D977" s="655"/>
      <c r="E977" s="655"/>
      <c r="F977" s="655"/>
      <c r="G977" s="655"/>
      <c r="H977" s="655">
        <v>0.09</v>
      </c>
      <c r="I977" s="655">
        <v>0.71</v>
      </c>
      <c r="J977" s="655"/>
      <c r="K977" s="655"/>
    </row>
    <row r="978" spans="1:11" x14ac:dyDescent="0.25">
      <c r="A978" s="655"/>
      <c r="B978" s="655"/>
      <c r="C978" s="655"/>
      <c r="D978" s="655" t="s">
        <v>826</v>
      </c>
      <c r="E978" s="655" t="s">
        <v>1310</v>
      </c>
      <c r="F978" s="655"/>
      <c r="G978" s="655"/>
      <c r="H978" s="655"/>
      <c r="I978" s="655"/>
      <c r="J978" s="655">
        <v>0.3</v>
      </c>
      <c r="K978" s="655">
        <v>10.4</v>
      </c>
    </row>
    <row r="979" spans="1:11" x14ac:dyDescent="0.25">
      <c r="A979" s="655" t="s">
        <v>1548</v>
      </c>
      <c r="B979" s="655"/>
      <c r="C979" s="655" t="s">
        <v>977</v>
      </c>
      <c r="D979" s="655"/>
      <c r="E979" s="655"/>
      <c r="F979" s="655"/>
      <c r="G979" s="655"/>
      <c r="H979" s="655"/>
      <c r="I979" s="655">
        <v>1.37</v>
      </c>
      <c r="J979" s="655"/>
      <c r="K979" s="655"/>
    </row>
    <row r="980" spans="1:11" x14ac:dyDescent="0.25">
      <c r="A980" s="655"/>
      <c r="B980" s="655"/>
      <c r="C980" s="655"/>
      <c r="D980" s="655" t="s">
        <v>758</v>
      </c>
      <c r="E980" s="655" t="s">
        <v>1011</v>
      </c>
      <c r="F980" s="655"/>
      <c r="G980" s="655"/>
      <c r="H980" s="655"/>
      <c r="I980" s="655"/>
      <c r="J980" s="655">
        <v>0.56999999999999995</v>
      </c>
      <c r="K980" s="655">
        <v>12</v>
      </c>
    </row>
    <row r="981" spans="1:11" x14ac:dyDescent="0.25">
      <c r="A981" s="655" t="s">
        <v>1549</v>
      </c>
      <c r="B981" s="655" t="s">
        <v>726</v>
      </c>
      <c r="C981" s="655" t="s">
        <v>986</v>
      </c>
      <c r="D981" s="655"/>
      <c r="E981" s="655"/>
      <c r="F981" s="655"/>
      <c r="G981" s="655"/>
      <c r="H981" s="655">
        <v>0.17</v>
      </c>
      <c r="I981" s="655">
        <v>1.03</v>
      </c>
      <c r="J981" s="655"/>
      <c r="K981" s="655"/>
    </row>
    <row r="982" spans="1:11" x14ac:dyDescent="0.25">
      <c r="A982" s="655"/>
      <c r="B982" s="655"/>
      <c r="C982" s="655"/>
      <c r="D982" s="655" t="s">
        <v>758</v>
      </c>
      <c r="E982" s="655" t="s">
        <v>1550</v>
      </c>
      <c r="F982" s="655"/>
      <c r="G982" s="655"/>
      <c r="H982" s="655"/>
      <c r="I982" s="655"/>
      <c r="J982" s="655">
        <v>0.56999999999999995</v>
      </c>
      <c r="K982" s="655">
        <v>11.5</v>
      </c>
    </row>
    <row r="983" spans="1:11" x14ac:dyDescent="0.25">
      <c r="A983" s="655" t="s">
        <v>1551</v>
      </c>
      <c r="B983" s="655"/>
      <c r="C983" s="655" t="s">
        <v>1178</v>
      </c>
      <c r="D983" s="655"/>
      <c r="E983" s="655"/>
      <c r="F983" s="655"/>
      <c r="G983" s="655"/>
      <c r="H983" s="655"/>
      <c r="I983" s="655">
        <v>1.27</v>
      </c>
      <c r="J983" s="655"/>
      <c r="K983" s="655"/>
    </row>
    <row r="984" spans="1:11" x14ac:dyDescent="0.25">
      <c r="A984" s="655"/>
      <c r="B984" s="655"/>
      <c r="C984" s="655"/>
      <c r="D984" s="655" t="s">
        <v>1552</v>
      </c>
      <c r="E984" s="655" t="s">
        <v>1459</v>
      </c>
      <c r="F984" s="655"/>
      <c r="G984" s="655"/>
      <c r="H984" s="655"/>
      <c r="I984" s="655"/>
      <c r="J984" s="655">
        <v>3.43</v>
      </c>
      <c r="K984" s="655">
        <v>6.4</v>
      </c>
    </row>
    <row r="985" spans="1:11" x14ac:dyDescent="0.25">
      <c r="A985" s="655" t="s">
        <v>1553</v>
      </c>
      <c r="B985" s="655" t="s">
        <v>986</v>
      </c>
      <c r="C985" s="655" t="s">
        <v>641</v>
      </c>
      <c r="D985" s="655"/>
      <c r="E985" s="655"/>
      <c r="F985" s="655"/>
      <c r="G985" s="655"/>
      <c r="H985" s="655">
        <v>1.03</v>
      </c>
      <c r="I985" s="655">
        <v>0.01</v>
      </c>
      <c r="J985" s="655"/>
      <c r="K985" s="655"/>
    </row>
    <row r="986" spans="1:11" x14ac:dyDescent="0.25">
      <c r="A986" s="655"/>
      <c r="B986" s="655"/>
      <c r="C986" s="655"/>
      <c r="D986" s="655" t="s">
        <v>627</v>
      </c>
      <c r="E986" s="655" t="s">
        <v>883</v>
      </c>
      <c r="F986" s="655"/>
      <c r="G986" s="655"/>
      <c r="H986" s="655"/>
      <c r="I986" s="655"/>
      <c r="J986" s="655">
        <v>5.5</v>
      </c>
      <c r="K986" s="655">
        <v>4.2</v>
      </c>
    </row>
    <row r="987" spans="1:11" x14ac:dyDescent="0.25">
      <c r="A987" s="655" t="s">
        <v>1554</v>
      </c>
      <c r="B987" s="655" t="s">
        <v>607</v>
      </c>
      <c r="C987" s="655" t="s">
        <v>963</v>
      </c>
      <c r="D987" s="655"/>
      <c r="E987" s="655"/>
      <c r="F987" s="655"/>
      <c r="G987" s="655"/>
      <c r="H987" s="655">
        <v>7.0000000000000007E-2</v>
      </c>
      <c r="I987" s="655">
        <v>0.83</v>
      </c>
      <c r="J987" s="655"/>
      <c r="K987" s="655"/>
    </row>
    <row r="988" spans="1:11" x14ac:dyDescent="0.25">
      <c r="A988" s="655"/>
      <c r="B988" s="655"/>
      <c r="C988" s="655"/>
      <c r="D988" s="655" t="s">
        <v>1029</v>
      </c>
      <c r="E988" s="655" t="s">
        <v>1325</v>
      </c>
      <c r="F988" s="655"/>
      <c r="G988" s="655"/>
      <c r="H988" s="655"/>
      <c r="I988" s="655"/>
      <c r="J988" s="655">
        <v>1.5</v>
      </c>
      <c r="K988" s="655">
        <v>5.2</v>
      </c>
    </row>
    <row r="989" spans="1:11" x14ac:dyDescent="0.25">
      <c r="A989" s="655" t="s">
        <v>1555</v>
      </c>
      <c r="B989" s="655" t="s">
        <v>598</v>
      </c>
      <c r="C989" s="655" t="s">
        <v>768</v>
      </c>
      <c r="D989" s="655"/>
      <c r="E989" s="655"/>
      <c r="F989" s="655"/>
      <c r="G989" s="655"/>
      <c r="H989" s="655">
        <v>0.23</v>
      </c>
      <c r="I989" s="655">
        <v>0.21</v>
      </c>
      <c r="J989" s="655"/>
      <c r="K989" s="655"/>
    </row>
    <row r="990" spans="1:11" x14ac:dyDescent="0.25">
      <c r="A990" s="655"/>
      <c r="B990" s="655"/>
      <c r="C990" s="655"/>
      <c r="D990" s="655" t="s">
        <v>922</v>
      </c>
      <c r="E990" s="655" t="s">
        <v>643</v>
      </c>
      <c r="F990" s="655"/>
      <c r="G990" s="655"/>
      <c r="H990" s="655"/>
      <c r="I990" s="655"/>
      <c r="J990" s="655">
        <v>4.5999999999999996</v>
      </c>
      <c r="K990" s="655">
        <v>1.2</v>
      </c>
    </row>
    <row r="991" spans="1:11" x14ac:dyDescent="0.25">
      <c r="A991" s="655" t="s">
        <v>1556</v>
      </c>
      <c r="B991" s="655" t="s">
        <v>867</v>
      </c>
      <c r="C991" s="655" t="s">
        <v>622</v>
      </c>
      <c r="D991" s="655"/>
      <c r="E991" s="655"/>
      <c r="F991" s="655"/>
      <c r="G991" s="655"/>
      <c r="H991" s="655">
        <v>0.69</v>
      </c>
      <c r="I991" s="655">
        <v>0.03</v>
      </c>
      <c r="J991" s="655"/>
      <c r="K991" s="655"/>
    </row>
    <row r="992" spans="1:11" x14ac:dyDescent="0.25">
      <c r="A992" s="655"/>
      <c r="B992" s="655"/>
      <c r="C992" s="655"/>
      <c r="D992" s="655" t="s">
        <v>1376</v>
      </c>
      <c r="E992" s="655" t="s">
        <v>1029</v>
      </c>
      <c r="F992" s="655"/>
      <c r="G992" s="655"/>
      <c r="H992" s="655"/>
      <c r="I992" s="655"/>
      <c r="J992" s="655">
        <v>7.9</v>
      </c>
      <c r="K992" s="655">
        <v>1.5</v>
      </c>
    </row>
    <row r="993" spans="1:11" x14ac:dyDescent="0.25">
      <c r="A993" s="655" t="s">
        <v>1557</v>
      </c>
      <c r="B993" s="655" t="s">
        <v>1007</v>
      </c>
      <c r="C993" s="655" t="s">
        <v>749</v>
      </c>
      <c r="D993" s="655"/>
      <c r="E993" s="655"/>
      <c r="F993" s="655"/>
      <c r="G993" s="655"/>
      <c r="H993" s="655">
        <v>0.89</v>
      </c>
      <c r="I993" s="655">
        <v>0.27</v>
      </c>
      <c r="J993" s="655"/>
      <c r="K993" s="655"/>
    </row>
    <row r="994" spans="1:11" x14ac:dyDescent="0.25">
      <c r="A994" s="655"/>
      <c r="B994" s="655"/>
      <c r="C994" s="655"/>
      <c r="D994" s="655" t="s">
        <v>1176</v>
      </c>
      <c r="E994" s="655" t="s">
        <v>1350</v>
      </c>
      <c r="F994" s="655"/>
      <c r="G994" s="655"/>
      <c r="H994" s="655"/>
      <c r="I994" s="655"/>
      <c r="J994" s="655">
        <v>5.25</v>
      </c>
      <c r="K994" s="655">
        <v>8.35</v>
      </c>
    </row>
    <row r="995" spans="1:11" x14ac:dyDescent="0.25">
      <c r="A995" s="655" t="s">
        <v>1558</v>
      </c>
      <c r="B995" s="655" t="s">
        <v>741</v>
      </c>
      <c r="C995" s="655" t="s">
        <v>600</v>
      </c>
      <c r="D995" s="655"/>
      <c r="E995" s="655"/>
      <c r="F995" s="655"/>
      <c r="G995" s="655"/>
      <c r="H995" s="655">
        <v>0.16</v>
      </c>
      <c r="I995" s="655">
        <v>1.4</v>
      </c>
      <c r="J995" s="655"/>
      <c r="K995" s="655"/>
    </row>
    <row r="996" spans="1:11" x14ac:dyDescent="0.25">
      <c r="A996" s="655"/>
      <c r="B996" s="655"/>
      <c r="C996" s="655"/>
      <c r="D996" s="655" t="s">
        <v>1271</v>
      </c>
      <c r="E996" s="655" t="s">
        <v>1559</v>
      </c>
      <c r="F996" s="655"/>
      <c r="G996" s="655"/>
      <c r="H996" s="655"/>
      <c r="I996" s="655"/>
      <c r="J996" s="655">
        <v>0.53</v>
      </c>
      <c r="K996" s="655">
        <v>20.95</v>
      </c>
    </row>
    <row r="997" spans="1:11" x14ac:dyDescent="0.25">
      <c r="A997" s="655" t="s">
        <v>1560</v>
      </c>
      <c r="B997" s="655"/>
      <c r="C997" s="655" t="s">
        <v>1561</v>
      </c>
      <c r="D997" s="655"/>
      <c r="E997" s="655"/>
      <c r="F997" s="655"/>
      <c r="G997" s="655"/>
      <c r="H997" s="655"/>
      <c r="I997" s="655">
        <v>2.79</v>
      </c>
      <c r="J997" s="655"/>
      <c r="K997" s="655"/>
    </row>
    <row r="998" spans="1:11" x14ac:dyDescent="0.25">
      <c r="A998" s="655"/>
      <c r="B998" s="655"/>
      <c r="C998" s="655"/>
      <c r="D998" s="655" t="s">
        <v>803</v>
      </c>
      <c r="E998" s="655" t="s">
        <v>1003</v>
      </c>
      <c r="F998" s="655"/>
      <c r="G998" s="655"/>
      <c r="H998" s="655"/>
      <c r="I998" s="655"/>
      <c r="J998" s="655">
        <v>8.4</v>
      </c>
      <c r="K998" s="655">
        <v>9.3000000000000007</v>
      </c>
    </row>
    <row r="999" spans="1:11" x14ac:dyDescent="0.25">
      <c r="A999" s="655" t="s">
        <v>1562</v>
      </c>
      <c r="B999" s="655" t="s">
        <v>1563</v>
      </c>
      <c r="C999" s="655"/>
      <c r="D999" s="655"/>
      <c r="E999" s="655"/>
      <c r="F999" s="655"/>
      <c r="G999" s="655"/>
      <c r="H999" s="655">
        <v>2.52</v>
      </c>
      <c r="I999" s="655"/>
      <c r="J999" s="655"/>
      <c r="K999" s="655"/>
    </row>
    <row r="1000" spans="1:11" x14ac:dyDescent="0.25">
      <c r="A1000" s="655"/>
      <c r="B1000" s="655"/>
      <c r="C1000" s="655"/>
      <c r="D1000" s="655" t="s">
        <v>1564</v>
      </c>
      <c r="E1000" s="655" t="s">
        <v>611</v>
      </c>
      <c r="F1000" s="655"/>
      <c r="G1000" s="655"/>
      <c r="H1000" s="655"/>
      <c r="I1000" s="655"/>
      <c r="J1000" s="655">
        <v>33.549999999999997</v>
      </c>
      <c r="K1000" s="655">
        <v>0</v>
      </c>
    </row>
    <row r="1001" spans="1:11" x14ac:dyDescent="0.25">
      <c r="A1001" s="655" t="s">
        <v>1565</v>
      </c>
      <c r="B1001" s="655" t="s">
        <v>1566</v>
      </c>
      <c r="C1001" s="655"/>
      <c r="D1001" s="655"/>
      <c r="E1001" s="655"/>
      <c r="F1001" s="655"/>
      <c r="G1001" s="655"/>
      <c r="H1001" s="655">
        <v>4.1900000000000004</v>
      </c>
      <c r="I1001" s="655"/>
      <c r="J1001" s="655"/>
      <c r="K1001" s="655"/>
    </row>
    <row r="1002" spans="1:11" x14ac:dyDescent="0.25">
      <c r="A1002" s="655"/>
      <c r="B1002" s="655"/>
      <c r="C1002" s="655"/>
      <c r="D1002" s="655" t="s">
        <v>1567</v>
      </c>
      <c r="E1002" s="655" t="s">
        <v>795</v>
      </c>
      <c r="F1002" s="655"/>
      <c r="G1002" s="655"/>
      <c r="H1002" s="655"/>
      <c r="I1002" s="655"/>
      <c r="J1002" s="655">
        <v>23.75</v>
      </c>
      <c r="K1002" s="655">
        <v>1</v>
      </c>
    </row>
    <row r="1003" spans="1:11" x14ac:dyDescent="0.25">
      <c r="A1003" s="655" t="s">
        <v>1568</v>
      </c>
      <c r="B1003" s="655" t="s">
        <v>652</v>
      </c>
      <c r="C1003" s="655" t="s">
        <v>826</v>
      </c>
      <c r="D1003" s="655"/>
      <c r="E1003" s="655"/>
      <c r="F1003" s="655"/>
      <c r="G1003" s="655"/>
      <c r="H1003" s="655">
        <v>0.56000000000000005</v>
      </c>
      <c r="I1003" s="655">
        <v>0.3</v>
      </c>
      <c r="J1003" s="655"/>
      <c r="K1003" s="655"/>
    </row>
    <row r="1004" spans="1:11" x14ac:dyDescent="0.25">
      <c r="A1004" s="655"/>
      <c r="B1004" s="655"/>
      <c r="C1004" s="655"/>
      <c r="D1004" s="655" t="s">
        <v>1569</v>
      </c>
      <c r="E1004" s="655" t="s">
        <v>1126</v>
      </c>
      <c r="F1004" s="655"/>
      <c r="G1004" s="655"/>
      <c r="H1004" s="655"/>
      <c r="I1004" s="655"/>
      <c r="J1004" s="655">
        <v>16.55</v>
      </c>
      <c r="K1004" s="655">
        <v>4.75</v>
      </c>
    </row>
    <row r="1005" spans="1:11" x14ac:dyDescent="0.25">
      <c r="A1005" s="655" t="s">
        <v>1570</v>
      </c>
      <c r="B1005" s="655" t="s">
        <v>1239</v>
      </c>
      <c r="C1005" s="655" t="s">
        <v>706</v>
      </c>
      <c r="D1005" s="655"/>
      <c r="E1005" s="655"/>
      <c r="F1005" s="655"/>
      <c r="G1005" s="655"/>
      <c r="H1005" s="655">
        <v>2.75</v>
      </c>
      <c r="I1005" s="655">
        <v>0.65</v>
      </c>
      <c r="J1005" s="655"/>
      <c r="K1005" s="655"/>
    </row>
    <row r="1006" spans="1:11" x14ac:dyDescent="0.25">
      <c r="A1006" s="655"/>
      <c r="B1006" s="655"/>
      <c r="C1006" s="655"/>
      <c r="D1006" s="655" t="s">
        <v>1249</v>
      </c>
      <c r="E1006" s="655" t="s">
        <v>1020</v>
      </c>
      <c r="F1006" s="655"/>
      <c r="G1006" s="655"/>
      <c r="H1006" s="655"/>
      <c r="I1006" s="655"/>
      <c r="J1006" s="655">
        <v>14.65</v>
      </c>
      <c r="K1006" s="655">
        <v>6</v>
      </c>
    </row>
    <row r="1007" spans="1:11" x14ac:dyDescent="0.25">
      <c r="A1007" s="655" t="s">
        <v>1571</v>
      </c>
      <c r="B1007" s="655" t="s">
        <v>1161</v>
      </c>
      <c r="C1007" s="655" t="s">
        <v>680</v>
      </c>
      <c r="D1007" s="655"/>
      <c r="E1007" s="655"/>
      <c r="F1007" s="655"/>
      <c r="G1007" s="655"/>
      <c r="H1007" s="655">
        <v>0.18</v>
      </c>
      <c r="I1007" s="655">
        <v>0.55000000000000004</v>
      </c>
      <c r="J1007" s="655"/>
      <c r="K1007" s="655"/>
    </row>
    <row r="1008" spans="1:11" x14ac:dyDescent="0.25">
      <c r="A1008" s="655"/>
      <c r="B1008" s="655"/>
      <c r="C1008" s="655"/>
      <c r="D1008" s="655" t="s">
        <v>1164</v>
      </c>
      <c r="E1008" s="655" t="s">
        <v>677</v>
      </c>
      <c r="F1008" s="655"/>
      <c r="G1008" s="655"/>
      <c r="H1008" s="655"/>
      <c r="I1008" s="655"/>
      <c r="J1008" s="655">
        <v>13.5</v>
      </c>
      <c r="K1008" s="655">
        <v>1.83</v>
      </c>
    </row>
    <row r="1009" spans="1:11" x14ac:dyDescent="0.25">
      <c r="A1009" s="655" t="s">
        <v>1572</v>
      </c>
      <c r="B1009" s="655" t="s">
        <v>1563</v>
      </c>
      <c r="C1009" s="655"/>
      <c r="D1009" s="655"/>
      <c r="E1009" s="655"/>
      <c r="F1009" s="655"/>
      <c r="G1009" s="655"/>
      <c r="H1009" s="655">
        <v>2.52</v>
      </c>
      <c r="I1009" s="655"/>
      <c r="J1009" s="655"/>
      <c r="K1009" s="655"/>
    </row>
    <row r="1010" spans="1:11" x14ac:dyDescent="0.25">
      <c r="A1010" s="656"/>
      <c r="B1010" s="656"/>
      <c r="C1010" s="656"/>
      <c r="D1010" s="656" t="s">
        <v>1469</v>
      </c>
      <c r="E1010" s="656" t="s">
        <v>611</v>
      </c>
      <c r="F1010" s="656"/>
      <c r="G1010" s="656"/>
      <c r="H1010" s="656"/>
      <c r="I1010" s="656"/>
      <c r="J1010" s="656">
        <v>20.65</v>
      </c>
      <c r="K1010" s="656">
        <v>0</v>
      </c>
    </row>
    <row r="1011" spans="1:11" hidden="1" x14ac:dyDescent="0.25">
      <c r="A1011" s="655" t="s">
        <v>1573</v>
      </c>
      <c r="B1011" s="655" t="s">
        <v>1574</v>
      </c>
      <c r="C1011" s="655"/>
      <c r="D1011" s="655"/>
      <c r="E1011" s="655"/>
      <c r="F1011" s="655"/>
      <c r="G1011" s="655"/>
      <c r="H1011" s="655">
        <v>1.61</v>
      </c>
      <c r="I1011" s="655"/>
      <c r="J1011" s="655"/>
      <c r="K1011" s="655"/>
    </row>
    <row r="1012" spans="1:11" hidden="1" x14ac:dyDescent="0.25">
      <c r="A1012" s="655"/>
      <c r="B1012" s="655"/>
      <c r="C1012" s="655"/>
      <c r="D1012" s="655" t="s">
        <v>1575</v>
      </c>
      <c r="E1012" s="655" t="s">
        <v>622</v>
      </c>
      <c r="F1012" s="655"/>
      <c r="G1012" s="655"/>
      <c r="H1012" s="655"/>
      <c r="I1012" s="655"/>
      <c r="J1012" s="655">
        <v>15.75</v>
      </c>
      <c r="K1012" s="655">
        <v>0.03</v>
      </c>
    </row>
    <row r="1013" spans="1:11" hidden="1" x14ac:dyDescent="0.25">
      <c r="A1013" s="655" t="s">
        <v>1576</v>
      </c>
      <c r="B1013" s="655" t="s">
        <v>1050</v>
      </c>
      <c r="C1013" s="655" t="s">
        <v>641</v>
      </c>
      <c r="D1013" s="655"/>
      <c r="E1013" s="655"/>
      <c r="F1013" s="655"/>
      <c r="G1013" s="655"/>
      <c r="H1013" s="655">
        <v>1.54</v>
      </c>
      <c r="I1013" s="655">
        <v>0.01</v>
      </c>
      <c r="J1013" s="655"/>
      <c r="K1013" s="655"/>
    </row>
    <row r="1014" spans="1:11" hidden="1" x14ac:dyDescent="0.25">
      <c r="A1014" s="655"/>
      <c r="B1014" s="655"/>
      <c r="C1014" s="655"/>
      <c r="D1014" s="655" t="s">
        <v>1577</v>
      </c>
      <c r="E1014" s="655" t="s">
        <v>1477</v>
      </c>
      <c r="F1014" s="655"/>
      <c r="G1014" s="655"/>
      <c r="H1014" s="655"/>
      <c r="I1014" s="655"/>
      <c r="J1014" s="655">
        <v>5.13</v>
      </c>
      <c r="K1014" s="655">
        <v>8.9</v>
      </c>
    </row>
    <row r="1015" spans="1:11" hidden="1" x14ac:dyDescent="0.25">
      <c r="A1015" s="655" t="s">
        <v>1578</v>
      </c>
      <c r="B1015" s="655"/>
      <c r="C1015" s="655" t="s">
        <v>1010</v>
      </c>
      <c r="D1015" s="655"/>
      <c r="E1015" s="655"/>
      <c r="F1015" s="655"/>
      <c r="G1015" s="655"/>
      <c r="H1015" s="655"/>
      <c r="I1015" s="655">
        <v>1.77</v>
      </c>
      <c r="J1015" s="655"/>
      <c r="K1015" s="655"/>
    </row>
    <row r="1016" spans="1:11" hidden="1" x14ac:dyDescent="0.25">
      <c r="A1016" s="655"/>
      <c r="B1016" s="655"/>
      <c r="C1016" s="655"/>
      <c r="D1016" s="655" t="s">
        <v>611</v>
      </c>
      <c r="E1016" s="655" t="s">
        <v>1579</v>
      </c>
      <c r="F1016" s="655"/>
      <c r="G1016" s="655"/>
      <c r="H1016" s="655"/>
      <c r="I1016" s="655"/>
      <c r="J1016" s="655">
        <v>0</v>
      </c>
      <c r="K1016" s="655">
        <v>17.75</v>
      </c>
    </row>
    <row r="1017" spans="1:11" hidden="1" x14ac:dyDescent="0.25">
      <c r="A1017" s="655" t="s">
        <v>1580</v>
      </c>
      <c r="B1017" s="655"/>
      <c r="C1017" s="655" t="s">
        <v>1581</v>
      </c>
      <c r="D1017" s="655"/>
      <c r="E1017" s="655"/>
      <c r="F1017" s="655"/>
      <c r="G1017" s="655"/>
      <c r="H1017" s="655"/>
      <c r="I1017" s="655">
        <v>1.78</v>
      </c>
      <c r="J1017" s="655"/>
      <c r="K1017" s="655"/>
    </row>
    <row r="1018" spans="1:11" hidden="1" x14ac:dyDescent="0.25">
      <c r="A1018" s="655"/>
      <c r="B1018" s="655"/>
      <c r="C1018" s="655"/>
      <c r="D1018" s="655" t="s">
        <v>731</v>
      </c>
      <c r="E1018" s="655" t="s">
        <v>1582</v>
      </c>
      <c r="F1018" s="655"/>
      <c r="G1018" s="655"/>
      <c r="H1018" s="655"/>
      <c r="I1018" s="655"/>
      <c r="J1018" s="655">
        <v>0.47</v>
      </c>
      <c r="K1018" s="655">
        <v>14.45</v>
      </c>
    </row>
    <row r="1019" spans="1:11" hidden="1" x14ac:dyDescent="0.25">
      <c r="A1019" s="655" t="s">
        <v>1583</v>
      </c>
      <c r="B1019" s="655" t="s">
        <v>915</v>
      </c>
      <c r="C1019" s="655" t="s">
        <v>1116</v>
      </c>
      <c r="D1019" s="655"/>
      <c r="E1019" s="655"/>
      <c r="F1019" s="655"/>
      <c r="G1019" s="655"/>
      <c r="H1019" s="655">
        <v>0.14000000000000001</v>
      </c>
      <c r="I1019" s="655">
        <v>1.1100000000000001</v>
      </c>
      <c r="J1019" s="655"/>
      <c r="K1019" s="655"/>
    </row>
    <row r="1020" spans="1:11" hidden="1" x14ac:dyDescent="0.25">
      <c r="A1020" s="655"/>
      <c r="B1020" s="655"/>
      <c r="C1020" s="655"/>
      <c r="D1020" s="655" t="s">
        <v>874</v>
      </c>
      <c r="E1020" s="655" t="s">
        <v>659</v>
      </c>
      <c r="F1020" s="655"/>
      <c r="G1020" s="655"/>
      <c r="H1020" s="655"/>
      <c r="I1020" s="655"/>
      <c r="J1020" s="655">
        <v>2.5499999999999998</v>
      </c>
      <c r="K1020" s="655">
        <v>7.7</v>
      </c>
    </row>
    <row r="1021" spans="1:11" hidden="1" x14ac:dyDescent="0.25">
      <c r="A1021" s="655" t="s">
        <v>1584</v>
      </c>
      <c r="B1021" s="655" t="s">
        <v>686</v>
      </c>
      <c r="C1021" s="655" t="s">
        <v>745</v>
      </c>
      <c r="D1021" s="655"/>
      <c r="E1021" s="655"/>
      <c r="F1021" s="655"/>
      <c r="G1021" s="655"/>
      <c r="H1021" s="655">
        <v>0.37</v>
      </c>
      <c r="I1021" s="655">
        <v>0.43</v>
      </c>
      <c r="J1021" s="655"/>
      <c r="K1021" s="655"/>
    </row>
    <row r="1022" spans="1:11" hidden="1" x14ac:dyDescent="0.25">
      <c r="A1022" s="655"/>
      <c r="B1022" s="655"/>
      <c r="C1022" s="655"/>
      <c r="D1022" s="655" t="s">
        <v>800</v>
      </c>
      <c r="E1022" s="655" t="s">
        <v>1186</v>
      </c>
      <c r="F1022" s="655"/>
      <c r="G1022" s="655"/>
      <c r="H1022" s="655"/>
      <c r="I1022" s="655"/>
      <c r="J1022" s="655">
        <v>1.23</v>
      </c>
      <c r="K1022" s="655">
        <v>10.199999999999999</v>
      </c>
    </row>
    <row r="1023" spans="1:11" hidden="1" x14ac:dyDescent="0.25">
      <c r="A1023" s="655" t="s">
        <v>1585</v>
      </c>
      <c r="B1023" s="655"/>
      <c r="C1023" s="655" t="s">
        <v>1574</v>
      </c>
      <c r="D1023" s="655"/>
      <c r="E1023" s="655"/>
      <c r="F1023" s="655"/>
      <c r="G1023" s="655"/>
      <c r="H1023" s="655"/>
      <c r="I1023" s="655">
        <v>1.61</v>
      </c>
      <c r="J1023" s="655"/>
      <c r="K1023" s="655"/>
    </row>
    <row r="1024" spans="1:11" hidden="1" x14ac:dyDescent="0.25">
      <c r="A1024" s="655"/>
      <c r="B1024" s="655"/>
      <c r="C1024" s="655"/>
      <c r="D1024" s="655" t="s">
        <v>1586</v>
      </c>
      <c r="E1024" s="655" t="s">
        <v>1587</v>
      </c>
      <c r="F1024" s="655"/>
      <c r="G1024" s="655"/>
      <c r="H1024" s="655"/>
      <c r="I1024" s="655"/>
      <c r="J1024" s="655">
        <v>4.2699999999999996</v>
      </c>
      <c r="K1024" s="655">
        <v>5.37</v>
      </c>
    </row>
    <row r="1025" spans="1:11" hidden="1" x14ac:dyDescent="0.25">
      <c r="A1025" s="655" t="s">
        <v>1588</v>
      </c>
      <c r="B1025" s="655" t="s">
        <v>692</v>
      </c>
      <c r="C1025" s="655"/>
      <c r="D1025" s="655"/>
      <c r="E1025" s="655"/>
      <c r="F1025" s="655"/>
      <c r="G1025" s="655"/>
      <c r="H1025" s="655">
        <v>1.28</v>
      </c>
      <c r="I1025" s="655"/>
      <c r="J1025" s="655"/>
      <c r="K1025" s="655"/>
    </row>
    <row r="1026" spans="1:11" hidden="1" x14ac:dyDescent="0.25">
      <c r="A1026" s="655"/>
      <c r="B1026" s="655"/>
      <c r="C1026" s="655"/>
      <c r="D1026" s="655" t="s">
        <v>1048</v>
      </c>
      <c r="E1026" s="655" t="s">
        <v>611</v>
      </c>
      <c r="F1026" s="655"/>
      <c r="G1026" s="655"/>
      <c r="H1026" s="655"/>
      <c r="I1026" s="655"/>
      <c r="J1026" s="655">
        <v>14.95</v>
      </c>
      <c r="K1026" s="655">
        <v>0</v>
      </c>
    </row>
    <row r="1027" spans="1:11" hidden="1" x14ac:dyDescent="0.25">
      <c r="A1027" s="655" t="s">
        <v>1589</v>
      </c>
      <c r="B1027" s="655" t="s">
        <v>1141</v>
      </c>
      <c r="C1027" s="655"/>
      <c r="D1027" s="655"/>
      <c r="E1027" s="655"/>
      <c r="F1027" s="655"/>
      <c r="G1027" s="655"/>
      <c r="H1027" s="655">
        <v>1.71</v>
      </c>
      <c r="I1027" s="655"/>
      <c r="J1027" s="655"/>
      <c r="K1027" s="655"/>
    </row>
    <row r="1028" spans="1:11" hidden="1" x14ac:dyDescent="0.25">
      <c r="A1028" s="655"/>
      <c r="B1028" s="655"/>
      <c r="C1028" s="655"/>
      <c r="D1028" s="655" t="s">
        <v>824</v>
      </c>
      <c r="E1028" s="655" t="s">
        <v>611</v>
      </c>
      <c r="F1028" s="655"/>
      <c r="G1028" s="655"/>
      <c r="H1028" s="655"/>
      <c r="I1028" s="655"/>
      <c r="J1028" s="655">
        <v>14</v>
      </c>
      <c r="K1028" s="655">
        <v>0</v>
      </c>
    </row>
    <row r="1029" spans="1:11" hidden="1" x14ac:dyDescent="0.25">
      <c r="A1029" s="655" t="s">
        <v>1590</v>
      </c>
      <c r="B1029" s="655" t="s">
        <v>982</v>
      </c>
      <c r="C1029" s="655"/>
      <c r="D1029" s="655"/>
      <c r="E1029" s="655"/>
      <c r="F1029" s="655"/>
      <c r="G1029" s="655"/>
      <c r="H1029" s="655">
        <v>1.0900000000000001</v>
      </c>
      <c r="I1029" s="655"/>
      <c r="J1029" s="655"/>
      <c r="K1029" s="655"/>
    </row>
    <row r="1030" spans="1:11" hidden="1" x14ac:dyDescent="0.25">
      <c r="A1030" s="655"/>
      <c r="B1030" s="655"/>
      <c r="C1030" s="655"/>
      <c r="D1030" s="655" t="s">
        <v>671</v>
      </c>
      <c r="E1030" s="655" t="s">
        <v>1591</v>
      </c>
      <c r="F1030" s="655"/>
      <c r="G1030" s="655"/>
      <c r="H1030" s="655"/>
      <c r="I1030" s="655"/>
      <c r="J1030" s="655">
        <v>5.7</v>
      </c>
      <c r="K1030" s="655">
        <v>4.83</v>
      </c>
    </row>
    <row r="1031" spans="1:11" hidden="1" x14ac:dyDescent="0.25">
      <c r="A1031" s="655" t="s">
        <v>1592</v>
      </c>
      <c r="B1031" s="655" t="s">
        <v>829</v>
      </c>
      <c r="C1031" s="655" t="s">
        <v>742</v>
      </c>
      <c r="D1031" s="655"/>
      <c r="E1031" s="655"/>
      <c r="F1031" s="655"/>
      <c r="G1031" s="655"/>
      <c r="H1031" s="655">
        <v>0.05</v>
      </c>
      <c r="I1031" s="655">
        <v>1.45</v>
      </c>
      <c r="J1031" s="655"/>
      <c r="K1031" s="655"/>
    </row>
    <row r="1032" spans="1:11" hidden="1" x14ac:dyDescent="0.25">
      <c r="A1032" s="655"/>
      <c r="B1032" s="655"/>
      <c r="C1032" s="655"/>
      <c r="D1032" s="655" t="s">
        <v>682</v>
      </c>
      <c r="E1032" s="655" t="s">
        <v>1003</v>
      </c>
      <c r="F1032" s="655"/>
      <c r="G1032" s="655"/>
      <c r="H1032" s="655"/>
      <c r="I1032" s="655"/>
      <c r="J1032" s="655">
        <v>3.35</v>
      </c>
      <c r="K1032" s="655">
        <v>9.3000000000000007</v>
      </c>
    </row>
    <row r="1033" spans="1:11" hidden="1" x14ac:dyDescent="0.25">
      <c r="A1033" s="655" t="s">
        <v>1593</v>
      </c>
      <c r="B1033" s="655" t="s">
        <v>725</v>
      </c>
      <c r="C1033" s="655" t="s">
        <v>784</v>
      </c>
      <c r="D1033" s="655"/>
      <c r="E1033" s="655"/>
      <c r="F1033" s="655"/>
      <c r="G1033" s="655"/>
      <c r="H1033" s="655">
        <v>0.62</v>
      </c>
      <c r="I1033" s="655">
        <v>0.41</v>
      </c>
      <c r="J1033" s="655"/>
      <c r="K1033" s="655"/>
    </row>
    <row r="1034" spans="1:11" hidden="1" x14ac:dyDescent="0.25">
      <c r="A1034" s="655"/>
      <c r="B1034" s="655"/>
      <c r="C1034" s="655"/>
      <c r="D1034" s="655" t="s">
        <v>858</v>
      </c>
      <c r="E1034" s="655" t="s">
        <v>1594</v>
      </c>
      <c r="F1034" s="655"/>
      <c r="G1034" s="655"/>
      <c r="H1034" s="655"/>
      <c r="I1034" s="655"/>
      <c r="J1034" s="655">
        <v>3.4</v>
      </c>
      <c r="K1034" s="655">
        <v>15.45</v>
      </c>
    </row>
    <row r="1035" spans="1:11" hidden="1" x14ac:dyDescent="0.25">
      <c r="A1035" s="655" t="s">
        <v>1595</v>
      </c>
      <c r="B1035" s="655" t="s">
        <v>755</v>
      </c>
      <c r="C1035" s="655" t="s">
        <v>1596</v>
      </c>
      <c r="D1035" s="655"/>
      <c r="E1035" s="655"/>
      <c r="F1035" s="655"/>
      <c r="G1035" s="655"/>
      <c r="H1035" s="655">
        <v>0.06</v>
      </c>
      <c r="I1035" s="655">
        <v>2.68</v>
      </c>
      <c r="J1035" s="655"/>
      <c r="K1035" s="655"/>
    </row>
    <row r="1036" spans="1:11" hidden="1" x14ac:dyDescent="0.25">
      <c r="A1036" s="655"/>
      <c r="B1036" s="655"/>
      <c r="C1036" s="655"/>
      <c r="D1036" s="655" t="s">
        <v>617</v>
      </c>
      <c r="E1036" s="655" t="s">
        <v>1559</v>
      </c>
      <c r="F1036" s="655"/>
      <c r="G1036" s="655"/>
      <c r="H1036" s="655"/>
      <c r="I1036" s="655"/>
      <c r="J1036" s="655">
        <v>0.2</v>
      </c>
      <c r="K1036" s="655">
        <v>20.95</v>
      </c>
    </row>
    <row r="1037" spans="1:11" hidden="1" x14ac:dyDescent="0.25">
      <c r="A1037" s="655" t="s">
        <v>1597</v>
      </c>
      <c r="B1037" s="655"/>
      <c r="C1037" s="655" t="s">
        <v>823</v>
      </c>
      <c r="D1037" s="655"/>
      <c r="E1037" s="655"/>
      <c r="F1037" s="655"/>
      <c r="G1037" s="655"/>
      <c r="H1037" s="655"/>
      <c r="I1037" s="655">
        <v>1.51</v>
      </c>
      <c r="J1037" s="655"/>
      <c r="K1037" s="655"/>
    </row>
    <row r="1038" spans="1:11" hidden="1" x14ac:dyDescent="0.25">
      <c r="A1038" s="655"/>
      <c r="B1038" s="655"/>
      <c r="C1038" s="655"/>
      <c r="D1038" s="655" t="s">
        <v>1598</v>
      </c>
      <c r="E1038" s="655" t="s">
        <v>1599</v>
      </c>
      <c r="F1038" s="655"/>
      <c r="G1038" s="655"/>
      <c r="H1038" s="655"/>
      <c r="I1038" s="655"/>
      <c r="J1038" s="655">
        <v>5.83</v>
      </c>
      <c r="K1038" s="655">
        <v>5.03</v>
      </c>
    </row>
    <row r="1039" spans="1:11" hidden="1" x14ac:dyDescent="0.25">
      <c r="A1039" s="655" t="s">
        <v>1600</v>
      </c>
      <c r="B1039" s="655" t="s">
        <v>876</v>
      </c>
      <c r="C1039" s="655"/>
      <c r="D1039" s="655"/>
      <c r="E1039" s="655"/>
      <c r="F1039" s="655"/>
      <c r="G1039" s="655"/>
      <c r="H1039" s="655">
        <v>1.75</v>
      </c>
      <c r="I1039" s="655"/>
      <c r="J1039" s="655"/>
      <c r="K1039" s="655"/>
    </row>
    <row r="1040" spans="1:11" hidden="1" x14ac:dyDescent="0.25">
      <c r="A1040" s="655"/>
      <c r="B1040" s="655"/>
      <c r="C1040" s="655"/>
      <c r="D1040" s="655" t="s">
        <v>1601</v>
      </c>
      <c r="E1040" s="655" t="s">
        <v>611</v>
      </c>
      <c r="F1040" s="655"/>
      <c r="G1040" s="655"/>
      <c r="H1040" s="655"/>
      <c r="I1040" s="655"/>
      <c r="J1040" s="655">
        <v>20.7</v>
      </c>
      <c r="K1040" s="655">
        <v>0</v>
      </c>
    </row>
    <row r="1041" spans="1:18" hidden="1" x14ac:dyDescent="0.25">
      <c r="A1041" s="655" t="s">
        <v>1602</v>
      </c>
      <c r="B1041" s="655" t="s">
        <v>1603</v>
      </c>
      <c r="C1041" s="655"/>
      <c r="D1041" s="655"/>
      <c r="E1041" s="655"/>
      <c r="F1041" s="655"/>
      <c r="G1041" s="655"/>
      <c r="H1041" s="655">
        <v>2.39</v>
      </c>
      <c r="I1041" s="655"/>
      <c r="J1041" s="655"/>
      <c r="K1041" s="655"/>
    </row>
    <row r="1042" spans="1:18" hidden="1" x14ac:dyDescent="0.25">
      <c r="A1042" s="655"/>
      <c r="B1042" s="655"/>
      <c r="C1042" s="655"/>
      <c r="D1042" s="655" t="s">
        <v>1604</v>
      </c>
      <c r="E1042" s="655" t="s">
        <v>611</v>
      </c>
      <c r="F1042" s="655"/>
      <c r="G1042" s="655"/>
      <c r="H1042" s="655"/>
      <c r="I1042" s="655"/>
      <c r="J1042" s="655">
        <v>46.65</v>
      </c>
      <c r="K1042" s="655">
        <v>0</v>
      </c>
    </row>
    <row r="1043" spans="1:18" hidden="1" x14ac:dyDescent="0.25">
      <c r="A1043" s="655" t="s">
        <v>1605</v>
      </c>
      <c r="B1043" s="655" t="s">
        <v>1606</v>
      </c>
      <c r="C1043" s="655"/>
      <c r="D1043" s="655"/>
      <c r="E1043" s="655"/>
      <c r="F1043" s="655"/>
      <c r="G1043" s="655"/>
      <c r="H1043" s="655">
        <v>6.94</v>
      </c>
      <c r="I1043" s="655"/>
      <c r="J1043" s="655"/>
      <c r="K1043" s="655"/>
    </row>
    <row r="1044" spans="1:18" hidden="1" x14ac:dyDescent="0.25">
      <c r="A1044" s="655"/>
      <c r="B1044" s="655"/>
      <c r="C1044" s="655"/>
      <c r="D1044" s="655" t="s">
        <v>1607</v>
      </c>
      <c r="E1044" s="655" t="s">
        <v>811</v>
      </c>
      <c r="F1044" s="655"/>
      <c r="G1044" s="655"/>
      <c r="H1044" s="655"/>
      <c r="I1044" s="655"/>
      <c r="J1044" s="655">
        <v>59.65</v>
      </c>
      <c r="K1044" s="655">
        <v>1.73</v>
      </c>
    </row>
    <row r="1045" spans="1:18" hidden="1" x14ac:dyDescent="0.25">
      <c r="A1045" s="655" t="s">
        <v>1608</v>
      </c>
      <c r="B1045" s="655" t="s">
        <v>1609</v>
      </c>
      <c r="C1045" s="655" t="s">
        <v>769</v>
      </c>
      <c r="D1045" s="655"/>
      <c r="E1045" s="655"/>
      <c r="F1045" s="655"/>
      <c r="G1045" s="655"/>
      <c r="H1045" s="655">
        <v>4.99</v>
      </c>
      <c r="I1045" s="655">
        <v>0.52</v>
      </c>
      <c r="J1045" s="655"/>
      <c r="K1045" s="655"/>
    </row>
    <row r="1046" spans="1:18" hidden="1" x14ac:dyDescent="0.25">
      <c r="A1046" s="655"/>
      <c r="B1046" s="655"/>
      <c r="C1046" s="655"/>
      <c r="D1046" s="655" t="s">
        <v>1610</v>
      </c>
      <c r="E1046" s="655" t="s">
        <v>916</v>
      </c>
      <c r="F1046" s="655"/>
      <c r="G1046" s="655"/>
      <c r="H1046" s="655"/>
      <c r="I1046" s="655"/>
      <c r="J1046" s="655">
        <v>61.8</v>
      </c>
      <c r="K1046" s="655">
        <v>5.15</v>
      </c>
      <c r="R1046">
        <v>771016</v>
      </c>
    </row>
    <row r="1047" spans="1:18" hidden="1" x14ac:dyDescent="0.25">
      <c r="A1047" s="655" t="s">
        <v>1611</v>
      </c>
      <c r="B1047" s="655" t="s">
        <v>1612</v>
      </c>
      <c r="C1047" s="655" t="s">
        <v>889</v>
      </c>
      <c r="D1047" s="655"/>
      <c r="E1047" s="655"/>
      <c r="F1047" s="655"/>
      <c r="G1047" s="655"/>
      <c r="H1047" s="655">
        <v>7.37</v>
      </c>
      <c r="I1047" s="655">
        <v>0.51</v>
      </c>
      <c r="J1047" s="655"/>
      <c r="K1047" s="655"/>
      <c r="R1047">
        <v>801015</v>
      </c>
    </row>
    <row r="1048" spans="1:18" hidden="1" x14ac:dyDescent="0.25">
      <c r="A1048" s="655"/>
      <c r="B1048" s="655"/>
      <c r="C1048" s="655"/>
      <c r="D1048" s="655" t="s">
        <v>1613</v>
      </c>
      <c r="E1048" s="655" t="s">
        <v>1614</v>
      </c>
      <c r="F1048" s="655"/>
      <c r="G1048" s="655"/>
      <c r="H1048" s="655"/>
      <c r="I1048" s="655"/>
      <c r="J1048" s="655">
        <v>24.57</v>
      </c>
      <c r="K1048" s="655">
        <v>16.5</v>
      </c>
    </row>
    <row r="1049" spans="1:18" hidden="1" x14ac:dyDescent="0.25">
      <c r="A1049" s="655" t="s">
        <v>1615</v>
      </c>
      <c r="B1049" s="655"/>
      <c r="C1049" s="655" t="s">
        <v>1561</v>
      </c>
      <c r="D1049" s="655"/>
      <c r="E1049" s="655"/>
      <c r="F1049" s="655"/>
      <c r="G1049" s="655"/>
      <c r="H1049" s="655"/>
      <c r="I1049" s="655">
        <v>2.79</v>
      </c>
      <c r="J1049" s="655"/>
      <c r="K1049" s="655"/>
    </row>
    <row r="1050" spans="1:18" hidden="1" x14ac:dyDescent="0.25">
      <c r="A1050" s="655"/>
      <c r="B1050" s="655"/>
      <c r="C1050" s="655"/>
      <c r="D1050" s="655" t="s">
        <v>1616</v>
      </c>
      <c r="E1050" s="655" t="s">
        <v>1617</v>
      </c>
      <c r="F1050" s="655"/>
      <c r="G1050" s="655"/>
      <c r="H1050" s="655"/>
      <c r="I1050" s="655"/>
      <c r="J1050" s="655">
        <v>2.83</v>
      </c>
      <c r="K1050" s="655">
        <v>24.45</v>
      </c>
    </row>
    <row r="1051" spans="1:18" hidden="1" x14ac:dyDescent="0.25">
      <c r="A1051" s="655" t="s">
        <v>1618</v>
      </c>
      <c r="B1051" s="655" t="s">
        <v>863</v>
      </c>
      <c r="C1051" s="655" t="s">
        <v>786</v>
      </c>
      <c r="D1051" s="655"/>
      <c r="E1051" s="655"/>
      <c r="F1051" s="655"/>
      <c r="G1051" s="655"/>
      <c r="H1051" s="655">
        <v>0.85</v>
      </c>
      <c r="I1051" s="655">
        <v>2.1</v>
      </c>
      <c r="J1051" s="655"/>
      <c r="K1051" s="655"/>
    </row>
    <row r="1052" spans="1:18" hidden="1" x14ac:dyDescent="0.25">
      <c r="A1052" s="655"/>
      <c r="B1052" s="655"/>
      <c r="C1052" s="655"/>
      <c r="D1052" s="655" t="s">
        <v>1477</v>
      </c>
      <c r="E1052" s="655" t="s">
        <v>935</v>
      </c>
      <c r="F1052" s="655"/>
      <c r="G1052" s="655"/>
      <c r="H1052" s="655"/>
      <c r="I1052" s="655"/>
      <c r="J1052" s="655">
        <v>8.9</v>
      </c>
      <c r="K1052" s="655">
        <v>22.75</v>
      </c>
    </row>
    <row r="1053" spans="1:18" hidden="1" x14ac:dyDescent="0.25">
      <c r="A1053" s="655" t="s">
        <v>1619</v>
      </c>
      <c r="B1053" s="655" t="s">
        <v>1001</v>
      </c>
      <c r="C1053" s="655" t="s">
        <v>845</v>
      </c>
      <c r="D1053" s="655"/>
      <c r="E1053" s="655"/>
      <c r="F1053" s="655"/>
      <c r="G1053" s="655"/>
      <c r="H1053" s="655">
        <v>0.93</v>
      </c>
      <c r="I1053" s="655">
        <v>2.4500000000000002</v>
      </c>
      <c r="J1053" s="655"/>
      <c r="K1053" s="655"/>
    </row>
    <row r="1054" spans="1:18" hidden="1" x14ac:dyDescent="0.25">
      <c r="A1054" s="655"/>
      <c r="B1054" s="655"/>
      <c r="C1054" s="655"/>
      <c r="D1054" s="655" t="s">
        <v>674</v>
      </c>
      <c r="E1054" s="655" t="s">
        <v>1620</v>
      </c>
      <c r="F1054" s="655"/>
      <c r="G1054" s="655"/>
      <c r="H1054" s="655"/>
      <c r="I1054" s="655"/>
      <c r="J1054" s="655">
        <v>4.7</v>
      </c>
      <c r="K1054" s="655">
        <v>18.7</v>
      </c>
    </row>
    <row r="1055" spans="1:18" hidden="1" x14ac:dyDescent="0.25">
      <c r="A1055" s="655" t="s">
        <v>1621</v>
      </c>
      <c r="B1055" s="655" t="s">
        <v>641</v>
      </c>
      <c r="C1055" s="655" t="s">
        <v>389</v>
      </c>
      <c r="D1055" s="655"/>
      <c r="E1055" s="655"/>
      <c r="F1055" s="655"/>
      <c r="G1055" s="655"/>
      <c r="H1055" s="655">
        <v>0.01</v>
      </c>
      <c r="I1055" s="655">
        <v>1.29</v>
      </c>
      <c r="J1055" s="655"/>
      <c r="K1055" s="655"/>
    </row>
    <row r="1056" spans="1:18" hidden="1" x14ac:dyDescent="0.25">
      <c r="A1056" s="655"/>
      <c r="B1056" s="655"/>
      <c r="C1056" s="655"/>
      <c r="D1056" s="655" t="s">
        <v>1622</v>
      </c>
      <c r="E1056" s="655" t="s">
        <v>996</v>
      </c>
      <c r="F1056" s="655"/>
      <c r="G1056" s="655"/>
      <c r="H1056" s="655"/>
      <c r="I1056" s="655"/>
      <c r="J1056" s="655">
        <v>17.55</v>
      </c>
      <c r="K1056" s="655">
        <v>4.3</v>
      </c>
    </row>
    <row r="1057" spans="1:11" hidden="1" x14ac:dyDescent="0.25">
      <c r="A1057" s="655" t="s">
        <v>1623</v>
      </c>
      <c r="B1057" s="655" t="s">
        <v>1013</v>
      </c>
      <c r="C1057" s="655"/>
      <c r="D1057" s="655"/>
      <c r="E1057" s="655"/>
      <c r="F1057" s="655"/>
      <c r="G1057" s="655"/>
      <c r="H1057" s="655">
        <v>3.5</v>
      </c>
      <c r="I1057" s="655"/>
      <c r="J1057" s="655"/>
      <c r="K1057" s="655"/>
    </row>
    <row r="1058" spans="1:11" hidden="1" x14ac:dyDescent="0.25">
      <c r="A1058" s="655"/>
      <c r="B1058" s="655"/>
      <c r="C1058" s="655"/>
      <c r="D1058" s="655" t="s">
        <v>1624</v>
      </c>
      <c r="E1058" s="655" t="s">
        <v>826</v>
      </c>
      <c r="F1058" s="655"/>
      <c r="G1058" s="655"/>
      <c r="H1058" s="655"/>
      <c r="I1058" s="655"/>
      <c r="J1058" s="655">
        <v>29.7</v>
      </c>
      <c r="K1058" s="655">
        <v>0.3</v>
      </c>
    </row>
    <row r="1059" spans="1:11" hidden="1" x14ac:dyDescent="0.25">
      <c r="A1059" s="655" t="s">
        <v>1625</v>
      </c>
      <c r="B1059" s="655" t="s">
        <v>1471</v>
      </c>
      <c r="C1059" s="655" t="s">
        <v>842</v>
      </c>
      <c r="D1059" s="655"/>
      <c r="E1059" s="655"/>
      <c r="F1059" s="655"/>
      <c r="G1059" s="655"/>
      <c r="H1059" s="655">
        <v>2.44</v>
      </c>
      <c r="I1059" s="655">
        <v>0.09</v>
      </c>
      <c r="J1059" s="655"/>
      <c r="K1059" s="655"/>
    </row>
    <row r="1060" spans="1:11" hidden="1" x14ac:dyDescent="0.25">
      <c r="A1060" s="655"/>
      <c r="B1060" s="655"/>
      <c r="C1060" s="655"/>
      <c r="D1060" s="655" t="s">
        <v>1626</v>
      </c>
      <c r="E1060" s="655" t="s">
        <v>795</v>
      </c>
      <c r="F1060" s="655"/>
      <c r="G1060" s="655"/>
      <c r="H1060" s="655"/>
      <c r="I1060" s="655"/>
      <c r="J1060" s="655">
        <v>18.25</v>
      </c>
      <c r="K1060" s="655">
        <v>1</v>
      </c>
    </row>
    <row r="1061" spans="1:11" hidden="1" x14ac:dyDescent="0.25">
      <c r="A1061" s="655" t="s">
        <v>1627</v>
      </c>
      <c r="B1061" s="655" t="s">
        <v>1104</v>
      </c>
      <c r="C1061" s="655" t="s">
        <v>1130</v>
      </c>
      <c r="D1061" s="655"/>
      <c r="E1061" s="655"/>
      <c r="F1061" s="655"/>
      <c r="G1061" s="655"/>
      <c r="H1061" s="655">
        <v>1.21</v>
      </c>
      <c r="I1061" s="655">
        <v>0.11</v>
      </c>
      <c r="J1061" s="655"/>
      <c r="K1061" s="655"/>
    </row>
    <row r="1062" spans="1:11" hidden="1" x14ac:dyDescent="0.25">
      <c r="A1062" s="655"/>
      <c r="B1062" s="655"/>
      <c r="C1062" s="655"/>
      <c r="D1062" s="655" t="s">
        <v>1048</v>
      </c>
      <c r="E1062" s="655" t="s">
        <v>686</v>
      </c>
      <c r="F1062" s="655"/>
      <c r="G1062" s="655"/>
      <c r="H1062" s="655"/>
      <c r="I1062" s="655"/>
      <c r="J1062" s="655">
        <v>14.95</v>
      </c>
      <c r="K1062" s="655">
        <v>0.37</v>
      </c>
    </row>
    <row r="1063" spans="1:11" hidden="1" x14ac:dyDescent="0.25">
      <c r="A1063" s="655" t="s">
        <v>1628</v>
      </c>
      <c r="B1063" s="655" t="s">
        <v>1581</v>
      </c>
      <c r="C1063" s="655"/>
      <c r="D1063" s="655"/>
      <c r="E1063" s="655"/>
      <c r="F1063" s="655"/>
      <c r="G1063" s="655"/>
      <c r="H1063" s="655">
        <v>1.78</v>
      </c>
      <c r="I1063" s="655"/>
      <c r="J1063" s="655"/>
      <c r="K1063" s="655"/>
    </row>
    <row r="1064" spans="1:11" hidden="1" x14ac:dyDescent="0.25">
      <c r="A1064" s="655"/>
      <c r="B1064" s="655"/>
      <c r="C1064" s="655"/>
      <c r="D1064" s="655" t="s">
        <v>827</v>
      </c>
      <c r="E1064" s="655" t="s">
        <v>705</v>
      </c>
      <c r="F1064" s="655"/>
      <c r="G1064" s="655"/>
      <c r="H1064" s="655"/>
      <c r="I1064" s="655"/>
      <c r="J1064" s="655">
        <v>13.05</v>
      </c>
      <c r="K1064" s="655">
        <v>0.33</v>
      </c>
    </row>
    <row r="1065" spans="1:11" hidden="1" x14ac:dyDescent="0.25">
      <c r="A1065" s="655" t="s">
        <v>1629</v>
      </c>
      <c r="B1065" s="655" t="s">
        <v>963</v>
      </c>
      <c r="C1065" s="655" t="s">
        <v>601</v>
      </c>
      <c r="D1065" s="655"/>
      <c r="E1065" s="655"/>
      <c r="F1065" s="655"/>
      <c r="G1065" s="655"/>
      <c r="H1065" s="655">
        <v>0.83</v>
      </c>
      <c r="I1065" s="655">
        <v>0.1</v>
      </c>
      <c r="J1065" s="655"/>
      <c r="K1065" s="655"/>
    </row>
    <row r="1066" spans="1:11" hidden="1" x14ac:dyDescent="0.25">
      <c r="A1066" s="655"/>
      <c r="B1066" s="655"/>
      <c r="C1066" s="655"/>
      <c r="D1066" s="655" t="s">
        <v>1630</v>
      </c>
      <c r="E1066" s="655" t="s">
        <v>795</v>
      </c>
      <c r="F1066" s="655"/>
      <c r="G1066" s="655"/>
      <c r="H1066" s="655"/>
      <c r="I1066" s="655"/>
      <c r="J1066" s="655">
        <v>24.55</v>
      </c>
      <c r="K1066" s="655">
        <v>1</v>
      </c>
    </row>
    <row r="1067" spans="1:11" hidden="1" x14ac:dyDescent="0.25">
      <c r="A1067" s="655" t="s">
        <v>1631</v>
      </c>
      <c r="B1067" s="655" t="s">
        <v>1632</v>
      </c>
      <c r="C1067" s="655" t="s">
        <v>601</v>
      </c>
      <c r="D1067" s="655"/>
      <c r="E1067" s="655"/>
      <c r="F1067" s="655"/>
      <c r="G1067" s="655"/>
      <c r="H1067" s="655">
        <v>4.08</v>
      </c>
      <c r="I1067" s="655">
        <v>0.1</v>
      </c>
      <c r="J1067" s="655"/>
      <c r="K1067" s="655"/>
    </row>
    <row r="1068" spans="1:11" hidden="1" x14ac:dyDescent="0.25">
      <c r="A1068" s="655"/>
      <c r="B1068" s="655"/>
      <c r="C1068" s="655"/>
      <c r="D1068" s="655" t="s">
        <v>790</v>
      </c>
      <c r="E1068" s="655" t="s">
        <v>1633</v>
      </c>
      <c r="F1068" s="655"/>
      <c r="G1068" s="655"/>
      <c r="H1068" s="655"/>
      <c r="I1068" s="655"/>
      <c r="J1068" s="655">
        <v>15.15</v>
      </c>
      <c r="K1068" s="655">
        <v>1.89</v>
      </c>
    </row>
    <row r="1069" spans="1:11" hidden="1" x14ac:dyDescent="0.25">
      <c r="A1069" s="655" t="s">
        <v>1634</v>
      </c>
      <c r="B1069" s="655" t="s">
        <v>601</v>
      </c>
      <c r="C1069" s="655" t="s">
        <v>737</v>
      </c>
      <c r="D1069" s="655"/>
      <c r="E1069" s="655"/>
      <c r="F1069" s="655"/>
      <c r="G1069" s="655"/>
      <c r="H1069" s="655">
        <v>0.1</v>
      </c>
      <c r="I1069" s="655">
        <v>0.42</v>
      </c>
      <c r="J1069" s="655"/>
      <c r="K1069" s="655"/>
    </row>
    <row r="1070" spans="1:11" hidden="1" x14ac:dyDescent="0.25">
      <c r="I1070" s="655" t="s">
        <v>1635</v>
      </c>
      <c r="J1070" s="655">
        <f>SUM(J6:J1069)</f>
        <v>2237.6000000000004</v>
      </c>
      <c r="K1070" s="655">
        <f>SUM(K6:K1069)</f>
        <v>3802.340000000002</v>
      </c>
    </row>
    <row r="1071" spans="1:11" hidden="1" x14ac:dyDescent="0.25"/>
    <row r="1072" spans="1:11" x14ac:dyDescent="0.25">
      <c r="I1072" s="656" t="s">
        <v>33</v>
      </c>
      <c r="J1072" s="656">
        <f>SUM(J6:J1010)</f>
        <v>1797.7699999999995</v>
      </c>
      <c r="K1072" s="656">
        <f>SUM(K6:K1010)</f>
        <v>3583.9100000000026</v>
      </c>
    </row>
  </sheetData>
  <mergeCells count="1">
    <mergeCell ref="A1:K1"/>
  </mergeCells>
  <pageMargins left="0.70866141732283472" right="0.70866141732283472" top="0.74803149606299213" bottom="0.74803149606299213" header="0.31496062992125984" footer="0.31496062992125984"/>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V166"/>
  <sheetViews>
    <sheetView workbookViewId="0"/>
  </sheetViews>
  <sheetFormatPr baseColWidth="10" defaultColWidth="11.44140625" defaultRowHeight="13.2" x14ac:dyDescent="0.25"/>
  <cols>
    <col min="1" max="1" width="2" style="6" customWidth="1"/>
    <col min="2" max="2" width="12.6640625" style="7" customWidth="1"/>
    <col min="3" max="3" width="49.44140625" style="6" customWidth="1"/>
    <col min="4" max="4" width="11.6640625" style="1" customWidth="1"/>
    <col min="5" max="5" width="16" style="1" customWidth="1"/>
    <col min="6" max="6" width="13" style="1" customWidth="1"/>
    <col min="7" max="7" width="12.88671875" style="1" customWidth="1"/>
    <col min="8" max="8" width="22" style="4" bestFit="1" customWidth="1"/>
    <col min="9" max="9" width="26.88671875" style="1" customWidth="1"/>
    <col min="10" max="10" width="12.88671875" style="1" customWidth="1"/>
    <col min="11" max="11" width="26.109375" style="1" bestFit="1" customWidth="1"/>
    <col min="12" max="12" width="32.88671875" style="1" customWidth="1"/>
    <col min="13" max="13" width="25.44140625" style="1" customWidth="1"/>
    <col min="14" max="223" width="11.44140625" style="1"/>
    <col min="224" max="224" width="4.44140625" style="1" bestFit="1" customWidth="1"/>
    <col min="225" max="225" width="42" style="1" customWidth="1"/>
    <col min="226" max="226" width="6.88671875" style="1" bestFit="1" customWidth="1"/>
    <col min="227" max="227" width="11.44140625" style="1"/>
    <col min="228" max="228" width="10.6640625" style="1" bestFit="1" customWidth="1"/>
    <col min="229" max="229" width="11.44140625" style="1" bestFit="1" customWidth="1"/>
    <col min="230" max="230" width="14.109375" style="1" bestFit="1" customWidth="1"/>
    <col min="231" max="231" width="14.88671875" style="1" bestFit="1" customWidth="1"/>
    <col min="232" max="232" width="22.6640625" style="1" customWidth="1"/>
    <col min="233" max="233" width="12.6640625" style="1" bestFit="1" customWidth="1"/>
    <col min="234" max="234" width="42.109375" style="1" customWidth="1"/>
    <col min="235" max="16384" width="11.44140625" style="1"/>
  </cols>
  <sheetData>
    <row r="2" spans="1:256" ht="87" customHeight="1" thickBot="1" x14ac:dyDescent="0.3">
      <c r="A2" s="1"/>
      <c r="B2" s="1308"/>
      <c r="C2" s="1308"/>
      <c r="D2" s="1308"/>
      <c r="E2" s="1308"/>
      <c r="F2" s="1308"/>
      <c r="G2" s="1308"/>
      <c r="H2" s="1308"/>
      <c r="I2" s="1308"/>
    </row>
    <row r="3" spans="1:256" ht="18" customHeight="1" x14ac:dyDescent="0.25">
      <c r="A3" s="1"/>
      <c r="B3" s="1309" t="s">
        <v>45</v>
      </c>
      <c r="C3" s="1310"/>
      <c r="D3" s="1310"/>
      <c r="E3" s="1310"/>
      <c r="F3" s="1310"/>
      <c r="G3" s="1310"/>
      <c r="H3" s="1310"/>
      <c r="I3" s="1311"/>
    </row>
    <row r="4" spans="1:256" ht="18" customHeight="1" x14ac:dyDescent="0.25">
      <c r="A4" s="1"/>
      <c r="B4" s="1312" t="s">
        <v>147</v>
      </c>
      <c r="C4" s="1313"/>
      <c r="D4" s="1313"/>
      <c r="E4" s="1313"/>
      <c r="F4" s="1313"/>
      <c r="G4" s="1313"/>
      <c r="H4" s="1313"/>
      <c r="I4" s="1314"/>
    </row>
    <row r="5" spans="1:256" ht="45" customHeight="1" x14ac:dyDescent="0.25">
      <c r="A5" s="1"/>
      <c r="B5" s="1315" t="e">
        <f>+#REF!</f>
        <v>#REF!</v>
      </c>
      <c r="C5" s="1316"/>
      <c r="D5" s="1316"/>
      <c r="E5" s="1316"/>
      <c r="F5" s="1316"/>
      <c r="G5" s="1316"/>
      <c r="H5" s="1316"/>
      <c r="I5" s="1317"/>
      <c r="K5" s="165"/>
    </row>
    <row r="6" spans="1:256" ht="24.75" customHeight="1" x14ac:dyDescent="0.25">
      <c r="A6" s="1"/>
      <c r="B6" s="1318" t="s">
        <v>1637</v>
      </c>
      <c r="C6" s="1319"/>
      <c r="D6" s="1319"/>
      <c r="E6" s="1319"/>
      <c r="F6" s="1319"/>
      <c r="G6" s="1319"/>
      <c r="H6" s="1319"/>
      <c r="I6" s="1320"/>
      <c r="K6" s="166"/>
    </row>
    <row r="7" spans="1:256" ht="46.5" customHeight="1" x14ac:dyDescent="0.25">
      <c r="A7" s="1"/>
      <c r="B7" s="56" t="s">
        <v>0</v>
      </c>
      <c r="C7" s="57" t="s">
        <v>1</v>
      </c>
      <c r="D7" s="58" t="s">
        <v>2</v>
      </c>
      <c r="E7" s="59" t="s">
        <v>3</v>
      </c>
      <c r="F7" s="57" t="s">
        <v>167</v>
      </c>
      <c r="G7" s="57" t="s">
        <v>4</v>
      </c>
      <c r="H7" s="57" t="s">
        <v>5</v>
      </c>
      <c r="I7" s="60" t="s">
        <v>6</v>
      </c>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ht="15.6" x14ac:dyDescent="0.25">
      <c r="A8" s="1"/>
      <c r="B8" s="61">
        <v>1</v>
      </c>
      <c r="C8" s="87" t="s">
        <v>7</v>
      </c>
      <c r="D8" s="88"/>
      <c r="E8" s="88"/>
      <c r="F8" s="88"/>
      <c r="G8" s="88"/>
      <c r="H8" s="88"/>
      <c r="I8" s="456">
        <f>SUM(I9:I17)</f>
        <v>166137939</v>
      </c>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15" x14ac:dyDescent="0.25">
      <c r="A9" s="1"/>
      <c r="B9" s="62">
        <v>1.1000000000000001</v>
      </c>
      <c r="C9" s="63" t="s">
        <v>8</v>
      </c>
      <c r="D9" s="64">
        <v>1</v>
      </c>
      <c r="E9" s="180">
        <v>5532552</v>
      </c>
      <c r="F9" s="65">
        <v>1.65</v>
      </c>
      <c r="G9" s="601">
        <v>0.5</v>
      </c>
      <c r="H9" s="67">
        <v>6</v>
      </c>
      <c r="I9" s="183">
        <f t="shared" ref="I9:I17" si="0">+D9*E9*F9*G9*H9</f>
        <v>27386132.399999999</v>
      </c>
      <c r="J9" s="493"/>
      <c r="K9" s="325"/>
      <c r="L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30" x14ac:dyDescent="0.25">
      <c r="A10" s="1"/>
      <c r="B10" s="62"/>
      <c r="C10" s="63" t="s">
        <v>570</v>
      </c>
      <c r="D10" s="64">
        <v>1</v>
      </c>
      <c r="E10" s="180">
        <f>E9</f>
        <v>5532552</v>
      </c>
      <c r="F10" s="65">
        <v>1.65</v>
      </c>
      <c r="G10" s="601">
        <v>0.1</v>
      </c>
      <c r="H10" s="67">
        <v>3</v>
      </c>
      <c r="I10" s="183">
        <f t="shared" si="0"/>
        <v>2738613.2399999998</v>
      </c>
      <c r="J10" s="493"/>
      <c r="K10" s="325"/>
      <c r="L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15" x14ac:dyDescent="0.25">
      <c r="A11" s="1"/>
      <c r="B11" s="62">
        <f>B9+0.1</f>
        <v>1.2000000000000002</v>
      </c>
      <c r="C11" s="63" t="s">
        <v>374</v>
      </c>
      <c r="D11" s="64">
        <v>1</v>
      </c>
      <c r="E11" s="180">
        <v>5532552</v>
      </c>
      <c r="F11" s="65">
        <v>1.65</v>
      </c>
      <c r="G11" s="66">
        <v>0.1</v>
      </c>
      <c r="H11" s="67">
        <f>H9</f>
        <v>6</v>
      </c>
      <c r="I11" s="183">
        <f t="shared" si="0"/>
        <v>5477226.4799999995</v>
      </c>
      <c r="J11" s="2"/>
      <c r="K11" s="325"/>
      <c r="L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5" x14ac:dyDescent="0.25">
      <c r="A12" s="1"/>
      <c r="B12" s="62">
        <f>B11+0.1</f>
        <v>1.3000000000000003</v>
      </c>
      <c r="C12" s="63" t="s">
        <v>127</v>
      </c>
      <c r="D12" s="64">
        <v>1</v>
      </c>
      <c r="E12" s="180">
        <v>4565568</v>
      </c>
      <c r="F12" s="65">
        <v>1.65</v>
      </c>
      <c r="G12" s="69">
        <v>1</v>
      </c>
      <c r="H12" s="67">
        <f>+H9</f>
        <v>6</v>
      </c>
      <c r="I12" s="183">
        <f t="shared" si="0"/>
        <v>45199123.199999996</v>
      </c>
      <c r="K12" s="169"/>
    </row>
    <row r="13" spans="1:256" ht="15" x14ac:dyDescent="0.25">
      <c r="A13" s="1"/>
      <c r="B13" s="62">
        <f t="shared" ref="B13:B17" si="1">B12+0.1</f>
        <v>1.4000000000000004</v>
      </c>
      <c r="C13" s="604" t="s">
        <v>555</v>
      </c>
      <c r="D13" s="64">
        <v>1</v>
      </c>
      <c r="E13" s="180">
        <v>3829752</v>
      </c>
      <c r="F13" s="65">
        <v>1.65</v>
      </c>
      <c r="G13" s="602">
        <v>1</v>
      </c>
      <c r="H13" s="67">
        <v>6</v>
      </c>
      <c r="I13" s="183">
        <f t="shared" si="0"/>
        <v>37914544.799999997</v>
      </c>
      <c r="K13" s="169"/>
    </row>
    <row r="14" spans="1:256" ht="30" x14ac:dyDescent="0.25">
      <c r="A14" s="1"/>
      <c r="B14" s="62"/>
      <c r="C14" s="604" t="s">
        <v>569</v>
      </c>
      <c r="D14" s="64">
        <v>1</v>
      </c>
      <c r="E14" s="180">
        <f>E13</f>
        <v>3829752</v>
      </c>
      <c r="F14" s="65">
        <v>1.65</v>
      </c>
      <c r="G14" s="602">
        <v>0.2</v>
      </c>
      <c r="H14" s="67">
        <v>3</v>
      </c>
      <c r="I14" s="183">
        <f t="shared" si="0"/>
        <v>3791454.4800000004</v>
      </c>
      <c r="K14" s="169"/>
    </row>
    <row r="15" spans="1:256" ht="15" x14ac:dyDescent="0.25">
      <c r="A15" s="1"/>
      <c r="B15" s="62">
        <f>B13+0.1</f>
        <v>1.5000000000000004</v>
      </c>
      <c r="C15" s="63" t="s">
        <v>9</v>
      </c>
      <c r="D15" s="64">
        <v>1</v>
      </c>
      <c r="E15" s="180">
        <v>3829752</v>
      </c>
      <c r="F15" s="65">
        <v>1.65</v>
      </c>
      <c r="G15" s="69">
        <v>0.5</v>
      </c>
      <c r="H15" s="67">
        <f>+H13</f>
        <v>6</v>
      </c>
      <c r="I15" s="183">
        <f t="shared" si="0"/>
        <v>18957272.399999999</v>
      </c>
      <c r="J15" s="2"/>
      <c r="K15" s="169"/>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5" x14ac:dyDescent="0.25">
      <c r="A16" s="1"/>
      <c r="B16" s="62">
        <f t="shared" si="1"/>
        <v>1.6000000000000005</v>
      </c>
      <c r="C16" s="63" t="s">
        <v>128</v>
      </c>
      <c r="D16" s="64">
        <v>1</v>
      </c>
      <c r="E16" s="180">
        <v>2492280</v>
      </c>
      <c r="F16" s="65">
        <v>1.65</v>
      </c>
      <c r="G16" s="602">
        <v>1</v>
      </c>
      <c r="H16" s="67">
        <f>+H15</f>
        <v>6</v>
      </c>
      <c r="I16" s="183">
        <f t="shared" si="0"/>
        <v>24673572</v>
      </c>
      <c r="K16" s="169"/>
    </row>
    <row r="17" spans="1:256" ht="15" hidden="1" x14ac:dyDescent="0.25">
      <c r="A17" s="1"/>
      <c r="B17" s="62">
        <f t="shared" si="1"/>
        <v>1.7000000000000006</v>
      </c>
      <c r="C17" s="63" t="s">
        <v>129</v>
      </c>
      <c r="D17" s="64">
        <v>1</v>
      </c>
      <c r="E17" s="180">
        <v>2492280</v>
      </c>
      <c r="F17" s="65">
        <v>1.65</v>
      </c>
      <c r="G17" s="602">
        <v>0</v>
      </c>
      <c r="H17" s="67">
        <f>+H16</f>
        <v>6</v>
      </c>
      <c r="I17" s="183">
        <f t="shared" si="0"/>
        <v>0</v>
      </c>
      <c r="K17" s="169"/>
    </row>
    <row r="18" spans="1:256" ht="15.6" x14ac:dyDescent="0.25">
      <c r="A18" s="1"/>
      <c r="B18" s="61">
        <v>2</v>
      </c>
      <c r="C18" s="76" t="s">
        <v>10</v>
      </c>
      <c r="D18" s="88"/>
      <c r="E18" s="181"/>
      <c r="F18" s="88"/>
      <c r="G18" s="88"/>
      <c r="H18" s="88"/>
      <c r="I18" s="457">
        <f>SUM(I19:I22)</f>
        <v>50252672.399999999</v>
      </c>
      <c r="J18" s="2"/>
      <c r="K18" s="169"/>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5" x14ac:dyDescent="0.25">
      <c r="A19" s="1"/>
      <c r="B19" s="62">
        <v>2.1</v>
      </c>
      <c r="C19" s="63" t="s">
        <v>11</v>
      </c>
      <c r="D19" s="64">
        <v>1</v>
      </c>
      <c r="E19" s="180">
        <v>1482984</v>
      </c>
      <c r="F19" s="65">
        <v>1.75</v>
      </c>
      <c r="G19" s="69">
        <v>1</v>
      </c>
      <c r="H19" s="67">
        <f>+H17</f>
        <v>6</v>
      </c>
      <c r="I19" s="183">
        <f t="shared" ref="I19:I30" si="2">+D19*E19*F19*G19*H19</f>
        <v>15571332</v>
      </c>
      <c r="J19" s="2"/>
      <c r="K19" s="169"/>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5" hidden="1" x14ac:dyDescent="0.25">
      <c r="A20" s="1"/>
      <c r="B20" s="62" t="s">
        <v>376</v>
      </c>
      <c r="C20" s="63" t="s">
        <v>377</v>
      </c>
      <c r="D20" s="64">
        <v>1</v>
      </c>
      <c r="E20" s="195">
        <v>925148</v>
      </c>
      <c r="F20" s="436">
        <v>1.75</v>
      </c>
      <c r="G20" s="437">
        <v>0</v>
      </c>
      <c r="H20" s="438">
        <f>H9</f>
        <v>6</v>
      </c>
      <c r="I20" s="196">
        <f>+D20*E20*F20*G20*H20</f>
        <v>0</v>
      </c>
      <c r="J20" s="2"/>
      <c r="K20" s="169"/>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5" x14ac:dyDescent="0.25">
      <c r="A21" s="1"/>
      <c r="B21" s="62" t="s">
        <v>265</v>
      </c>
      <c r="C21" s="63" t="s">
        <v>495</v>
      </c>
      <c r="D21" s="64">
        <v>2</v>
      </c>
      <c r="E21" s="195">
        <v>828116</v>
      </c>
      <c r="F21" s="436">
        <v>1.75</v>
      </c>
      <c r="G21" s="437">
        <v>1</v>
      </c>
      <c r="H21" s="438">
        <f>H9</f>
        <v>6</v>
      </c>
      <c r="I21" s="196">
        <f>+D21*E21*F21*G21*H21</f>
        <v>17390436</v>
      </c>
      <c r="J21" s="2"/>
      <c r="K21" s="169"/>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5" x14ac:dyDescent="0.25">
      <c r="A22" s="1"/>
      <c r="B22" s="62" t="s">
        <v>265</v>
      </c>
      <c r="C22" s="253" t="s">
        <v>266</v>
      </c>
      <c r="D22" s="64"/>
      <c r="E22" s="180"/>
      <c r="F22" s="65"/>
      <c r="G22" s="69"/>
      <c r="H22" s="67"/>
      <c r="I22" s="183">
        <f>SUM(I23:I30)</f>
        <v>17290904.399999999</v>
      </c>
      <c r="J22" s="2"/>
      <c r="K22" s="169"/>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5" x14ac:dyDescent="0.25">
      <c r="A23" s="1"/>
      <c r="B23" s="459">
        <v>2.2000000000000002</v>
      </c>
      <c r="C23" s="460" t="s">
        <v>130</v>
      </c>
      <c r="D23" s="461">
        <v>1</v>
      </c>
      <c r="E23" s="494">
        <v>686147</v>
      </c>
      <c r="F23" s="463">
        <v>1</v>
      </c>
      <c r="G23" s="464">
        <f>G9</f>
        <v>0.5</v>
      </c>
      <c r="H23" s="465">
        <f>H9</f>
        <v>6</v>
      </c>
      <c r="I23" s="475">
        <f t="shared" si="2"/>
        <v>2058441</v>
      </c>
      <c r="J23" s="2"/>
      <c r="K23" s="169"/>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5" x14ac:dyDescent="0.25">
      <c r="A24" s="1"/>
      <c r="B24" s="459">
        <f>B23+0.1</f>
        <v>2.3000000000000003</v>
      </c>
      <c r="C24" s="460" t="s">
        <v>375</v>
      </c>
      <c r="D24" s="461">
        <f>D11</f>
        <v>1</v>
      </c>
      <c r="E24" s="494">
        <f>E23</f>
        <v>686147</v>
      </c>
      <c r="F24" s="463">
        <v>1</v>
      </c>
      <c r="G24" s="464">
        <f>G11</f>
        <v>0.1</v>
      </c>
      <c r="H24" s="465">
        <f>H9</f>
        <v>6</v>
      </c>
      <c r="I24" s="475">
        <f t="shared" si="2"/>
        <v>411688.19999999995</v>
      </c>
      <c r="J24" s="2"/>
      <c r="K24" s="169"/>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5" x14ac:dyDescent="0.25">
      <c r="A25" s="1"/>
      <c r="B25" s="459">
        <f t="shared" ref="B25:B30" si="3">B24+0.1</f>
        <v>2.4000000000000004</v>
      </c>
      <c r="C25" s="460" t="s">
        <v>131</v>
      </c>
      <c r="D25" s="461">
        <v>1</v>
      </c>
      <c r="E25" s="494">
        <v>686147</v>
      </c>
      <c r="F25" s="463">
        <v>1</v>
      </c>
      <c r="G25" s="464">
        <f>G12</f>
        <v>1</v>
      </c>
      <c r="H25" s="465">
        <f>+H23</f>
        <v>6</v>
      </c>
      <c r="I25" s="475">
        <f t="shared" si="2"/>
        <v>4116882</v>
      </c>
      <c r="K25" s="169"/>
    </row>
    <row r="26" spans="1:256" ht="15" x14ac:dyDescent="0.25">
      <c r="A26" s="1"/>
      <c r="B26" s="459">
        <f t="shared" si="3"/>
        <v>2.5000000000000004</v>
      </c>
      <c r="C26" s="460" t="s">
        <v>568</v>
      </c>
      <c r="D26" s="461">
        <v>1</v>
      </c>
      <c r="E26" s="494">
        <v>686147</v>
      </c>
      <c r="F26" s="463">
        <v>1</v>
      </c>
      <c r="G26" s="464">
        <f>G13</f>
        <v>1</v>
      </c>
      <c r="H26" s="465">
        <f>H13</f>
        <v>6</v>
      </c>
      <c r="I26" s="475">
        <f t="shared" si="2"/>
        <v>4116882</v>
      </c>
      <c r="K26" s="169"/>
    </row>
    <row r="27" spans="1:256" ht="30" x14ac:dyDescent="0.25">
      <c r="A27" s="1"/>
      <c r="B27" s="459"/>
      <c r="C27" s="460" t="s">
        <v>582</v>
      </c>
      <c r="D27" s="461">
        <v>1</v>
      </c>
      <c r="E27" s="494">
        <v>686147</v>
      </c>
      <c r="F27" s="463">
        <v>1</v>
      </c>
      <c r="G27" s="464">
        <f>G14</f>
        <v>0.2</v>
      </c>
      <c r="H27" s="465">
        <f>H14</f>
        <v>3</v>
      </c>
      <c r="I27" s="475">
        <f t="shared" si="2"/>
        <v>411688.19999999995</v>
      </c>
      <c r="K27" s="169"/>
    </row>
    <row r="28" spans="1:256" ht="15" x14ac:dyDescent="0.25">
      <c r="A28" s="1"/>
      <c r="B28" s="459">
        <f>B26+0.1</f>
        <v>2.6000000000000005</v>
      </c>
      <c r="C28" s="460" t="s">
        <v>132</v>
      </c>
      <c r="D28" s="461">
        <v>1</v>
      </c>
      <c r="E28" s="494">
        <v>686147</v>
      </c>
      <c r="F28" s="463">
        <v>1</v>
      </c>
      <c r="G28" s="464">
        <f t="shared" ref="G28:G30" si="4">G15</f>
        <v>0.5</v>
      </c>
      <c r="H28" s="465">
        <f>H9</f>
        <v>6</v>
      </c>
      <c r="I28" s="475">
        <f t="shared" si="2"/>
        <v>2058441</v>
      </c>
      <c r="K28" s="169"/>
    </row>
    <row r="29" spans="1:256" ht="15" x14ac:dyDescent="0.25">
      <c r="A29" s="1"/>
      <c r="B29" s="459">
        <f t="shared" si="3"/>
        <v>2.7000000000000006</v>
      </c>
      <c r="C29" s="460" t="s">
        <v>133</v>
      </c>
      <c r="D29" s="461">
        <v>1</v>
      </c>
      <c r="E29" s="494">
        <v>686147</v>
      </c>
      <c r="F29" s="463">
        <v>1</v>
      </c>
      <c r="G29" s="464">
        <f t="shared" si="4"/>
        <v>1</v>
      </c>
      <c r="H29" s="465">
        <f t="shared" ref="H29:H30" si="5">+H28</f>
        <v>6</v>
      </c>
      <c r="I29" s="475">
        <f t="shared" si="2"/>
        <v>4116882</v>
      </c>
      <c r="K29" s="169"/>
    </row>
    <row r="30" spans="1:256" ht="15" hidden="1" x14ac:dyDescent="0.25">
      <c r="A30" s="1"/>
      <c r="B30" s="459">
        <f t="shared" si="3"/>
        <v>2.8000000000000007</v>
      </c>
      <c r="C30" s="460" t="s">
        <v>134</v>
      </c>
      <c r="D30" s="461">
        <v>1</v>
      </c>
      <c r="E30" s="494">
        <v>686147</v>
      </c>
      <c r="F30" s="463">
        <v>1</v>
      </c>
      <c r="G30" s="464">
        <f t="shared" si="4"/>
        <v>0</v>
      </c>
      <c r="H30" s="465">
        <f t="shared" si="5"/>
        <v>6</v>
      </c>
      <c r="I30" s="475">
        <f t="shared" si="2"/>
        <v>0</v>
      </c>
      <c r="J30" s="171"/>
      <c r="K30" s="169"/>
    </row>
    <row r="31" spans="1:256" ht="15.6" x14ac:dyDescent="0.25">
      <c r="A31" s="1"/>
      <c r="B31" s="61">
        <v>3</v>
      </c>
      <c r="C31" s="76" t="s">
        <v>12</v>
      </c>
      <c r="D31" s="88"/>
      <c r="E31" s="181"/>
      <c r="F31" s="88"/>
      <c r="G31" s="88"/>
      <c r="H31" s="88"/>
      <c r="I31" s="457">
        <f>SUM(I32:I34)+I36</f>
        <v>36567780.600000001</v>
      </c>
      <c r="J31" s="171"/>
      <c r="K31" s="169"/>
    </row>
    <row r="32" spans="1:256" ht="15" x14ac:dyDescent="0.25">
      <c r="A32" s="1"/>
      <c r="B32" s="62">
        <v>3.1</v>
      </c>
      <c r="C32" s="71" t="s">
        <v>13</v>
      </c>
      <c r="D32" s="72">
        <v>1</v>
      </c>
      <c r="E32" s="180">
        <v>1107336</v>
      </c>
      <c r="F32" s="72">
        <v>1.75</v>
      </c>
      <c r="G32" s="69">
        <v>0.05</v>
      </c>
      <c r="H32" s="67">
        <f>+H30</f>
        <v>6</v>
      </c>
      <c r="I32" s="183">
        <f>+D32*E32*F32*G32*H32</f>
        <v>581351.4</v>
      </c>
      <c r="J32" s="171"/>
      <c r="K32" s="169"/>
    </row>
    <row r="33" spans="1:256" ht="15" x14ac:dyDescent="0.25">
      <c r="A33" s="1"/>
      <c r="B33" s="62">
        <v>3.2</v>
      </c>
      <c r="C33" s="71" t="s">
        <v>14</v>
      </c>
      <c r="D33" s="72">
        <v>1</v>
      </c>
      <c r="E33" s="180">
        <v>1107336</v>
      </c>
      <c r="F33" s="72">
        <v>1.75</v>
      </c>
      <c r="G33" s="69">
        <v>0.05</v>
      </c>
      <c r="H33" s="67">
        <f>+H32</f>
        <v>6</v>
      </c>
      <c r="I33" s="183">
        <f>+D33*E33*F33*G33*H33</f>
        <v>581351.4</v>
      </c>
      <c r="J33" s="5"/>
      <c r="K33" s="169"/>
    </row>
    <row r="34" spans="1:256" ht="15" x14ac:dyDescent="0.25">
      <c r="A34" s="1"/>
      <c r="B34" s="62">
        <v>3.5</v>
      </c>
      <c r="C34" s="73" t="s">
        <v>588</v>
      </c>
      <c r="D34" s="72">
        <v>1</v>
      </c>
      <c r="E34" s="182">
        <v>3436926</v>
      </c>
      <c r="F34" s="72">
        <v>1</v>
      </c>
      <c r="G34" s="69">
        <v>0.05</v>
      </c>
      <c r="H34" s="67">
        <f>+H33</f>
        <v>6</v>
      </c>
      <c r="I34" s="183">
        <f>+D34*E34*F34*G34*H34</f>
        <v>1031077.8</v>
      </c>
      <c r="K34" s="169"/>
    </row>
    <row r="35" spans="1:256" ht="30" x14ac:dyDescent="0.25">
      <c r="A35" s="1"/>
      <c r="B35" s="62"/>
      <c r="C35" s="73"/>
      <c r="D35" s="72"/>
      <c r="E35" s="590" t="s">
        <v>498</v>
      </c>
      <c r="F35" s="72" t="s">
        <v>499</v>
      </c>
      <c r="G35" s="69"/>
      <c r="H35" s="67" t="s">
        <v>500</v>
      </c>
      <c r="I35" s="183"/>
      <c r="K35" s="169"/>
    </row>
    <row r="36" spans="1:256" ht="150" x14ac:dyDescent="0.25">
      <c r="A36" s="1"/>
      <c r="B36" s="62">
        <v>3.6</v>
      </c>
      <c r="C36" s="73" t="s">
        <v>278</v>
      </c>
      <c r="D36" s="189" t="s">
        <v>279</v>
      </c>
      <c r="E36" s="189">
        <v>8</v>
      </c>
      <c r="F36" s="180">
        <v>716125</v>
      </c>
      <c r="G36" s="241">
        <v>1</v>
      </c>
      <c r="H36" s="67">
        <f>H30</f>
        <v>6</v>
      </c>
      <c r="I36" s="183">
        <f>E36*F36*G36*H36</f>
        <v>34374000</v>
      </c>
      <c r="K36" s="169"/>
    </row>
    <row r="37" spans="1:256" ht="15.6" x14ac:dyDescent="0.25">
      <c r="A37" s="1"/>
      <c r="B37" s="61">
        <v>4</v>
      </c>
      <c r="C37" s="76" t="s">
        <v>15</v>
      </c>
      <c r="D37" s="88"/>
      <c r="E37" s="181"/>
      <c r="F37" s="88"/>
      <c r="G37" s="88"/>
      <c r="H37" s="88"/>
      <c r="I37" s="457">
        <f>I38</f>
        <v>5479920</v>
      </c>
      <c r="K37" s="169"/>
    </row>
    <row r="38" spans="1:256" ht="30" x14ac:dyDescent="0.25">
      <c r="A38" s="1"/>
      <c r="B38" s="62">
        <v>4.0999999999999996</v>
      </c>
      <c r="C38" s="63" t="s">
        <v>584</v>
      </c>
      <c r="D38" s="72">
        <v>1</v>
      </c>
      <c r="E38" s="180">
        <v>913320</v>
      </c>
      <c r="F38" s="70">
        <v>1</v>
      </c>
      <c r="G38" s="69">
        <v>1</v>
      </c>
      <c r="H38" s="67">
        <f>+H34</f>
        <v>6</v>
      </c>
      <c r="I38" s="183">
        <f>+D38*E38*F38*G38*H38</f>
        <v>5479920</v>
      </c>
      <c r="K38" s="169"/>
    </row>
    <row r="39" spans="1:256" ht="15.6" x14ac:dyDescent="0.25">
      <c r="A39" s="1"/>
      <c r="B39" s="61">
        <v>5</v>
      </c>
      <c r="C39" s="76" t="s">
        <v>16</v>
      </c>
      <c r="D39" s="88"/>
      <c r="E39" s="181"/>
      <c r="F39" s="88"/>
      <c r="G39" s="88"/>
      <c r="H39" s="88"/>
      <c r="I39" s="457">
        <f>SUM(I40:I43)</f>
        <v>9373320</v>
      </c>
      <c r="K39" s="169"/>
    </row>
    <row r="40" spans="1:256" ht="15" x14ac:dyDescent="0.25">
      <c r="A40" s="1"/>
      <c r="B40" s="62">
        <v>5.0999999999999996</v>
      </c>
      <c r="C40" s="63" t="s">
        <v>585</v>
      </c>
      <c r="D40" s="64">
        <f>+SUM(D9:D17)-1-1-1</f>
        <v>6</v>
      </c>
      <c r="E40" s="180">
        <v>123850</v>
      </c>
      <c r="F40" s="70">
        <v>1</v>
      </c>
      <c r="G40" s="69">
        <v>1</v>
      </c>
      <c r="H40" s="67">
        <f>+H38</f>
        <v>6</v>
      </c>
      <c r="I40" s="183">
        <f>+D40*E40*F40*G40*H40</f>
        <v>4458600</v>
      </c>
      <c r="K40" s="169"/>
    </row>
    <row r="41" spans="1:256" ht="15" x14ac:dyDescent="0.25">
      <c r="A41" s="1"/>
      <c r="B41" s="62">
        <v>5.2</v>
      </c>
      <c r="C41" s="63" t="s">
        <v>586</v>
      </c>
      <c r="D41" s="64">
        <v>1</v>
      </c>
      <c r="E41" s="180">
        <v>38000</v>
      </c>
      <c r="F41" s="70">
        <v>1</v>
      </c>
      <c r="G41" s="69">
        <v>1</v>
      </c>
      <c r="H41" s="67">
        <f>H40</f>
        <v>6</v>
      </c>
      <c r="I41" s="183">
        <f>E41*F41*G41*H41</f>
        <v>228000</v>
      </c>
      <c r="K41" s="169"/>
    </row>
    <row r="42" spans="1:256" ht="30" x14ac:dyDescent="0.25">
      <c r="A42" s="1"/>
      <c r="B42" s="62">
        <v>5.3</v>
      </c>
      <c r="C42" s="63" t="s">
        <v>587</v>
      </c>
      <c r="D42" s="64">
        <f>D40</f>
        <v>6</v>
      </c>
      <c r="E42" s="180">
        <v>113520</v>
      </c>
      <c r="F42" s="70">
        <v>1</v>
      </c>
      <c r="G42" s="69">
        <v>1</v>
      </c>
      <c r="H42" s="67">
        <f>+H40</f>
        <v>6</v>
      </c>
      <c r="I42" s="183">
        <f>+D42*E42*F42*G42*H42</f>
        <v>4086720</v>
      </c>
      <c r="J42" s="3"/>
      <c r="K42" s="170"/>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row>
    <row r="43" spans="1:256" ht="15" x14ac:dyDescent="0.25">
      <c r="A43" s="1"/>
      <c r="B43" s="62" t="s">
        <v>496</v>
      </c>
      <c r="C43" s="253" t="s">
        <v>497</v>
      </c>
      <c r="D43" s="64">
        <v>2</v>
      </c>
      <c r="E43" s="180">
        <v>50000</v>
      </c>
      <c r="F43" s="70"/>
      <c r="G43" s="69"/>
      <c r="H43" s="67">
        <f>H9</f>
        <v>6</v>
      </c>
      <c r="I43" s="183">
        <f>D43*E43*H43</f>
        <v>600000</v>
      </c>
      <c r="J43" s="3"/>
      <c r="K43" s="170"/>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row>
    <row r="44" spans="1:256" ht="15.6" x14ac:dyDescent="0.25">
      <c r="A44" s="1"/>
      <c r="B44" s="61">
        <v>6</v>
      </c>
      <c r="C44" s="76" t="s">
        <v>17</v>
      </c>
      <c r="D44" s="88"/>
      <c r="E44" s="181"/>
      <c r="F44" s="88"/>
      <c r="G44" s="88"/>
      <c r="H44" s="88"/>
      <c r="I44" s="457">
        <f>SUM(I45:I46)</f>
        <v>33762480</v>
      </c>
      <c r="K44" s="169"/>
    </row>
    <row r="45" spans="1:256" ht="95.1" customHeight="1" x14ac:dyDescent="0.25">
      <c r="A45" s="1"/>
      <c r="B45" s="62">
        <v>6.1</v>
      </c>
      <c r="C45" s="63" t="s">
        <v>18</v>
      </c>
      <c r="D45" s="64">
        <v>1</v>
      </c>
      <c r="E45" s="180">
        <v>5227080</v>
      </c>
      <c r="F45" s="70">
        <v>1</v>
      </c>
      <c r="G45" s="69">
        <v>1</v>
      </c>
      <c r="H45" s="67">
        <f>+H42</f>
        <v>6</v>
      </c>
      <c r="I45" s="183">
        <f>D45*E45*F45*G45*H45</f>
        <v>31362480</v>
      </c>
      <c r="J45" s="7"/>
      <c r="K45" s="169"/>
      <c r="L45" s="8"/>
    </row>
    <row r="46" spans="1:256" ht="30" x14ac:dyDescent="0.25">
      <c r="A46" s="1"/>
      <c r="B46" s="62">
        <v>6.2</v>
      </c>
      <c r="C46" s="63" t="s">
        <v>135</v>
      </c>
      <c r="D46" s="603">
        <v>1</v>
      </c>
      <c r="E46" s="180">
        <v>400000</v>
      </c>
      <c r="F46" s="70">
        <v>1</v>
      </c>
      <c r="G46" s="69">
        <v>1</v>
      </c>
      <c r="H46" s="67">
        <f>+H45</f>
        <v>6</v>
      </c>
      <c r="I46" s="183">
        <f>D46*E46*F46*G46*H46</f>
        <v>2400000</v>
      </c>
      <c r="J46" s="7"/>
      <c r="K46" s="169"/>
      <c r="L46" s="8"/>
    </row>
    <row r="47" spans="1:256" ht="15.6" x14ac:dyDescent="0.25">
      <c r="A47" s="1"/>
      <c r="B47" s="448">
        <v>7</v>
      </c>
      <c r="C47" s="449" t="s">
        <v>378</v>
      </c>
      <c r="D47" s="450"/>
      <c r="E47" s="451"/>
      <c r="F47" s="452"/>
      <c r="G47" s="453"/>
      <c r="H47" s="454"/>
      <c r="I47" s="455">
        <f>SUM(I48:I56)</f>
        <v>10095902</v>
      </c>
      <c r="J47" s="7"/>
      <c r="K47" s="169"/>
      <c r="L47" s="8"/>
    </row>
    <row r="48" spans="1:256" ht="30" x14ac:dyDescent="0.25">
      <c r="A48" s="1"/>
      <c r="B48" s="439"/>
      <c r="C48" s="440" t="s">
        <v>281</v>
      </c>
      <c r="D48" s="441" t="s">
        <v>276</v>
      </c>
      <c r="E48" s="442">
        <f>ROUND(CANTIDADES!C8/500,0)</f>
        <v>10</v>
      </c>
      <c r="F48" s="443">
        <v>61047</v>
      </c>
      <c r="G48" s="444"/>
      <c r="H48" s="444"/>
      <c r="I48" s="445">
        <f>E48*F48</f>
        <v>610470</v>
      </c>
      <c r="J48" s="7"/>
      <c r="K48" s="169"/>
      <c r="L48" s="8"/>
    </row>
    <row r="49" spans="1:12" ht="30" x14ac:dyDescent="0.25">
      <c r="A49" s="1"/>
      <c r="B49" s="439"/>
      <c r="C49" s="440" t="s">
        <v>282</v>
      </c>
      <c r="D49" s="441" t="s">
        <v>276</v>
      </c>
      <c r="E49" s="442">
        <f>E48</f>
        <v>10</v>
      </c>
      <c r="F49" s="443">
        <v>123046</v>
      </c>
      <c r="G49" s="444"/>
      <c r="H49" s="444"/>
      <c r="I49" s="445">
        <f t="shared" ref="I49:I56" si="6">E49*F49</f>
        <v>1230460</v>
      </c>
      <c r="J49" s="7"/>
      <c r="K49" s="169"/>
      <c r="L49" s="8"/>
    </row>
    <row r="50" spans="1:12" ht="15" x14ac:dyDescent="0.25">
      <c r="A50" s="1"/>
      <c r="B50" s="439"/>
      <c r="C50" s="440" t="s">
        <v>379</v>
      </c>
      <c r="D50" s="441" t="s">
        <v>276</v>
      </c>
      <c r="E50" s="442">
        <f>E49</f>
        <v>10</v>
      </c>
      <c r="F50" s="443">
        <v>51051</v>
      </c>
      <c r="G50" s="444"/>
      <c r="H50" s="444"/>
      <c r="I50" s="445">
        <f t="shared" si="6"/>
        <v>510510</v>
      </c>
      <c r="J50" s="7"/>
      <c r="K50" s="169"/>
      <c r="L50" s="8"/>
    </row>
    <row r="51" spans="1:12" ht="15" x14ac:dyDescent="0.25">
      <c r="A51" s="1"/>
      <c r="B51" s="439"/>
      <c r="C51" s="440" t="s">
        <v>380</v>
      </c>
      <c r="D51" s="441" t="s">
        <v>276</v>
      </c>
      <c r="E51" s="441">
        <f>E50</f>
        <v>10</v>
      </c>
      <c r="F51" s="443">
        <v>113704</v>
      </c>
      <c r="G51" s="444"/>
      <c r="H51" s="444"/>
      <c r="I51" s="445">
        <f t="shared" si="6"/>
        <v>1137040</v>
      </c>
      <c r="J51" s="7"/>
      <c r="K51" s="169"/>
      <c r="L51" s="8"/>
    </row>
    <row r="52" spans="1:12" ht="30" x14ac:dyDescent="0.25">
      <c r="A52" s="1"/>
      <c r="B52" s="439"/>
      <c r="C52" s="440" t="s">
        <v>283</v>
      </c>
      <c r="D52" s="442" t="s">
        <v>276</v>
      </c>
      <c r="E52" s="442">
        <f>E51</f>
        <v>10</v>
      </c>
      <c r="F52" s="446">
        <v>354977</v>
      </c>
      <c r="G52" s="447"/>
      <c r="H52" s="447"/>
      <c r="I52" s="445">
        <f t="shared" si="6"/>
        <v>3549770</v>
      </c>
      <c r="J52" s="7"/>
      <c r="K52" s="169"/>
      <c r="L52" s="8"/>
    </row>
    <row r="53" spans="1:12" ht="30" x14ac:dyDescent="0.25">
      <c r="A53" s="1"/>
      <c r="B53" s="439"/>
      <c r="C53" s="440" t="s">
        <v>284</v>
      </c>
      <c r="D53" s="442" t="s">
        <v>276</v>
      </c>
      <c r="E53" s="442">
        <v>2</v>
      </c>
      <c r="F53" s="446">
        <v>658963</v>
      </c>
      <c r="G53" s="447"/>
      <c r="H53" s="447"/>
      <c r="I53" s="445">
        <f t="shared" si="6"/>
        <v>1317926</v>
      </c>
      <c r="J53" s="7"/>
      <c r="K53" s="169"/>
      <c r="L53" s="8"/>
    </row>
    <row r="54" spans="1:12" ht="30" x14ac:dyDescent="0.25">
      <c r="A54" s="1"/>
      <c r="B54" s="439"/>
      <c r="C54" s="440" t="s">
        <v>285</v>
      </c>
      <c r="D54" s="441" t="s">
        <v>276</v>
      </c>
      <c r="E54" s="441">
        <v>44</v>
      </c>
      <c r="F54" s="443">
        <v>8449</v>
      </c>
      <c r="G54" s="444"/>
      <c r="H54" s="444"/>
      <c r="I54" s="445">
        <f t="shared" si="6"/>
        <v>371756</v>
      </c>
      <c r="J54" s="7"/>
      <c r="K54" s="169"/>
      <c r="L54" s="8"/>
    </row>
    <row r="55" spans="1:12" ht="15" x14ac:dyDescent="0.25">
      <c r="A55" s="1"/>
      <c r="B55" s="439"/>
      <c r="C55" s="440" t="s">
        <v>381</v>
      </c>
      <c r="D55" s="442" t="s">
        <v>276</v>
      </c>
      <c r="E55" s="442">
        <f>E48</f>
        <v>10</v>
      </c>
      <c r="F55" s="446">
        <v>69800</v>
      </c>
      <c r="G55" s="447"/>
      <c r="H55" s="447"/>
      <c r="I55" s="445">
        <f>E55*F55</f>
        <v>698000</v>
      </c>
      <c r="J55" s="7"/>
      <c r="K55" s="169"/>
      <c r="L55" s="8"/>
    </row>
    <row r="56" spans="1:12" ht="30" x14ac:dyDescent="0.25">
      <c r="A56" s="1"/>
      <c r="B56" s="439"/>
      <c r="C56" s="440" t="s">
        <v>286</v>
      </c>
      <c r="D56" s="442" t="s">
        <v>276</v>
      </c>
      <c r="E56" s="442">
        <f>E48</f>
        <v>10</v>
      </c>
      <c r="F56" s="446">
        <v>66997</v>
      </c>
      <c r="G56" s="447"/>
      <c r="H56" s="447"/>
      <c r="I56" s="445">
        <f t="shared" si="6"/>
        <v>669970</v>
      </c>
      <c r="J56" s="7"/>
      <c r="K56" s="169"/>
      <c r="L56" s="8"/>
    </row>
    <row r="57" spans="1:12" ht="15.6" x14ac:dyDescent="0.25">
      <c r="A57" s="1"/>
      <c r="B57" s="61">
        <v>8</v>
      </c>
      <c r="C57" s="87" t="s">
        <v>1669</v>
      </c>
      <c r="D57" s="88"/>
      <c r="E57" s="181"/>
      <c r="F57" s="88"/>
      <c r="G57" s="88"/>
      <c r="H57" s="88"/>
      <c r="I57" s="457">
        <f>SUM(I58:I68)</f>
        <v>7491688</v>
      </c>
      <c r="J57" s="7"/>
      <c r="K57" s="169"/>
      <c r="L57" s="8"/>
    </row>
    <row r="58" spans="1:12" ht="31.2" x14ac:dyDescent="0.25">
      <c r="A58" s="1"/>
      <c r="B58" s="766" t="s">
        <v>0</v>
      </c>
      <c r="C58" s="767" t="s">
        <v>1</v>
      </c>
      <c r="D58" s="768" t="s">
        <v>1672</v>
      </c>
      <c r="E58" s="768" t="s">
        <v>2</v>
      </c>
      <c r="F58" s="769" t="s">
        <v>48</v>
      </c>
      <c r="G58" s="767" t="s">
        <v>4</v>
      </c>
      <c r="H58" s="767" t="s">
        <v>5</v>
      </c>
      <c r="I58" s="770" t="s">
        <v>6</v>
      </c>
      <c r="J58" s="7"/>
      <c r="K58" s="169"/>
      <c r="L58" s="8"/>
    </row>
    <row r="59" spans="1:12" ht="15.6" x14ac:dyDescent="0.25">
      <c r="A59" s="1"/>
      <c r="B59" s="766">
        <v>8.1</v>
      </c>
      <c r="C59" s="771" t="s">
        <v>1671</v>
      </c>
      <c r="D59" s="768"/>
      <c r="E59" s="769"/>
      <c r="F59" s="772"/>
      <c r="G59" s="772"/>
      <c r="H59" s="772"/>
      <c r="I59" s="770"/>
      <c r="J59" s="7"/>
      <c r="K59" s="169"/>
      <c r="L59" s="8"/>
    </row>
    <row r="60" spans="1:12" ht="26.4" x14ac:dyDescent="0.25">
      <c r="A60" s="1"/>
      <c r="B60" s="773" t="s">
        <v>1670</v>
      </c>
      <c r="C60" s="774" t="s">
        <v>356</v>
      </c>
      <c r="D60" s="775" t="s">
        <v>276</v>
      </c>
      <c r="E60" s="776">
        <v>14</v>
      </c>
      <c r="F60" s="776">
        <v>258430</v>
      </c>
      <c r="G60" s="777"/>
      <c r="H60" s="777"/>
      <c r="I60" s="778">
        <f>+F60*E60</f>
        <v>3618020</v>
      </c>
      <c r="J60" s="7"/>
      <c r="K60" s="169"/>
      <c r="L60" s="8"/>
    </row>
    <row r="61" spans="1:12" ht="15.6" x14ac:dyDescent="0.25">
      <c r="A61" s="1"/>
      <c r="B61" s="766">
        <v>8.1999999999999993</v>
      </c>
      <c r="C61" s="771" t="s">
        <v>1673</v>
      </c>
      <c r="D61" s="768"/>
      <c r="E61" s="769"/>
      <c r="F61" s="772"/>
      <c r="G61" s="772"/>
      <c r="H61" s="772"/>
      <c r="I61" s="770"/>
      <c r="J61" s="7"/>
      <c r="K61" s="169"/>
      <c r="L61" s="8"/>
    </row>
    <row r="62" spans="1:12" ht="15" x14ac:dyDescent="0.25">
      <c r="A62" s="1"/>
      <c r="B62" s="773" t="s">
        <v>1674</v>
      </c>
      <c r="C62" s="774" t="s">
        <v>179</v>
      </c>
      <c r="D62" s="775" t="s">
        <v>276</v>
      </c>
      <c r="E62" s="775">
        <v>4</v>
      </c>
      <c r="F62" s="779">
        <v>226086</v>
      </c>
      <c r="G62" s="777"/>
      <c r="H62" s="777"/>
      <c r="I62" s="778">
        <f>+F62*E62</f>
        <v>904344</v>
      </c>
      <c r="J62" s="7"/>
      <c r="K62" s="169"/>
      <c r="L62" s="8"/>
    </row>
    <row r="63" spans="1:12" ht="15" x14ac:dyDescent="0.25">
      <c r="A63" s="1"/>
      <c r="B63" s="773" t="s">
        <v>1675</v>
      </c>
      <c r="C63" s="774" t="s">
        <v>180</v>
      </c>
      <c r="D63" s="775" t="s">
        <v>276</v>
      </c>
      <c r="E63" s="775">
        <v>6</v>
      </c>
      <c r="F63" s="779">
        <v>203732</v>
      </c>
      <c r="G63" s="777"/>
      <c r="H63" s="777"/>
      <c r="I63" s="778">
        <f t="shared" ref="I63:I66" si="7">+F63*E63</f>
        <v>1222392</v>
      </c>
      <c r="J63" s="7"/>
      <c r="K63" s="169"/>
      <c r="L63" s="8"/>
    </row>
    <row r="64" spans="1:12" ht="15" x14ac:dyDescent="0.25">
      <c r="A64" s="1"/>
      <c r="B64" s="773" t="s">
        <v>1676</v>
      </c>
      <c r="C64" s="774" t="s">
        <v>181</v>
      </c>
      <c r="D64" s="775" t="s">
        <v>276</v>
      </c>
      <c r="E64" s="775">
        <v>16</v>
      </c>
      <c r="F64" s="779">
        <v>43429</v>
      </c>
      <c r="G64" s="777"/>
      <c r="H64" s="777"/>
      <c r="I64" s="778">
        <f t="shared" si="7"/>
        <v>694864</v>
      </c>
      <c r="J64" s="7"/>
      <c r="K64" s="169"/>
      <c r="L64" s="8"/>
    </row>
    <row r="65" spans="1:12" ht="15" x14ac:dyDescent="0.25">
      <c r="A65" s="1"/>
      <c r="B65" s="773" t="s">
        <v>1677</v>
      </c>
      <c r="C65" s="774" t="s">
        <v>182</v>
      </c>
      <c r="D65" s="775" t="s">
        <v>276</v>
      </c>
      <c r="E65" s="775">
        <v>4</v>
      </c>
      <c r="F65" s="779">
        <v>102900</v>
      </c>
      <c r="G65" s="777"/>
      <c r="H65" s="777"/>
      <c r="I65" s="778">
        <f t="shared" si="7"/>
        <v>411600</v>
      </c>
      <c r="J65" s="7"/>
      <c r="K65" s="169"/>
      <c r="L65" s="8"/>
    </row>
    <row r="66" spans="1:12" ht="15" x14ac:dyDescent="0.25">
      <c r="A66" s="1"/>
      <c r="B66" s="773" t="s">
        <v>1678</v>
      </c>
      <c r="C66" s="774" t="s">
        <v>183</v>
      </c>
      <c r="D66" s="775" t="s">
        <v>276</v>
      </c>
      <c r="E66" s="775">
        <v>4</v>
      </c>
      <c r="F66" s="779">
        <v>102900</v>
      </c>
      <c r="G66" s="777"/>
      <c r="H66" s="777"/>
      <c r="I66" s="778">
        <f t="shared" si="7"/>
        <v>411600</v>
      </c>
      <c r="J66" s="7"/>
      <c r="K66" s="169"/>
      <c r="L66" s="8"/>
    </row>
    <row r="67" spans="1:12" ht="15.6" x14ac:dyDescent="0.25">
      <c r="A67" s="1"/>
      <c r="B67" s="766">
        <v>8.3000000000000007</v>
      </c>
      <c r="C67" s="771" t="s">
        <v>1679</v>
      </c>
      <c r="D67" s="768"/>
      <c r="E67" s="769"/>
      <c r="F67" s="772"/>
      <c r="G67" s="772"/>
      <c r="H67" s="772"/>
      <c r="I67" s="770"/>
      <c r="J67" s="7"/>
      <c r="K67" s="169"/>
      <c r="L67" s="8"/>
    </row>
    <row r="68" spans="1:12" ht="15" x14ac:dyDescent="0.25">
      <c r="A68" s="1"/>
      <c r="B68" s="773">
        <v>8.31</v>
      </c>
      <c r="C68" s="774" t="s">
        <v>184</v>
      </c>
      <c r="D68" s="775" t="s">
        <v>276</v>
      </c>
      <c r="E68" s="776">
        <v>4</v>
      </c>
      <c r="F68" s="779">
        <v>57217</v>
      </c>
      <c r="G68" s="777"/>
      <c r="H68" s="777"/>
      <c r="I68" s="778">
        <f>+F68*E68</f>
        <v>228868</v>
      </c>
      <c r="J68" s="7"/>
      <c r="K68" s="169"/>
      <c r="L68" s="8"/>
    </row>
    <row r="69" spans="1:12" ht="15.6" x14ac:dyDescent="0.25">
      <c r="A69" s="1"/>
      <c r="B69" s="61">
        <v>9</v>
      </c>
      <c r="C69" s="1326" t="s">
        <v>186</v>
      </c>
      <c r="D69" s="1327"/>
      <c r="E69" s="1327"/>
      <c r="F69" s="1327"/>
      <c r="G69" s="1327"/>
      <c r="H69" s="1328"/>
      <c r="I69" s="457">
        <f>SUM(I70:I122)</f>
        <v>39968328</v>
      </c>
      <c r="J69" s="7"/>
      <c r="K69" s="169"/>
      <c r="L69" s="8"/>
    </row>
    <row r="70" spans="1:12" s="782" customFormat="1" ht="31.2" x14ac:dyDescent="0.25">
      <c r="B70" s="773">
        <v>9.1</v>
      </c>
      <c r="C70" s="783" t="s">
        <v>1682</v>
      </c>
      <c r="D70" s="775"/>
      <c r="E70" s="775"/>
      <c r="F70" s="780"/>
      <c r="G70" s="777"/>
      <c r="H70" s="777"/>
      <c r="I70" s="778"/>
      <c r="J70" s="784"/>
      <c r="K70" s="785"/>
      <c r="L70" s="786"/>
    </row>
    <row r="71" spans="1:12" ht="15" x14ac:dyDescent="0.25">
      <c r="A71" s="1"/>
      <c r="B71" s="439" t="s">
        <v>1680</v>
      </c>
      <c r="C71" s="1323" t="s">
        <v>1681</v>
      </c>
      <c r="D71" s="1324"/>
      <c r="E71" s="1324"/>
      <c r="F71" s="1324"/>
      <c r="G71" s="1324"/>
      <c r="H71" s="1325"/>
      <c r="I71" s="445"/>
      <c r="J71" s="7"/>
      <c r="K71" s="169"/>
      <c r="L71" s="8"/>
    </row>
    <row r="72" spans="1:12" s="782" customFormat="1" ht="26.4" x14ac:dyDescent="0.25">
      <c r="B72" s="773" t="s">
        <v>1683</v>
      </c>
      <c r="C72" s="787" t="s">
        <v>326</v>
      </c>
      <c r="D72" s="775" t="s">
        <v>276</v>
      </c>
      <c r="E72" s="775">
        <v>4</v>
      </c>
      <c r="F72" s="779">
        <v>100000</v>
      </c>
      <c r="G72" s="777"/>
      <c r="H72" s="777"/>
      <c r="I72" s="778">
        <f>+F72*E72</f>
        <v>400000</v>
      </c>
      <c r="J72" s="784"/>
      <c r="K72" s="785"/>
      <c r="L72" s="786"/>
    </row>
    <row r="73" spans="1:12" ht="15" x14ac:dyDescent="0.25">
      <c r="A73" s="1"/>
      <c r="B73" s="439" t="s">
        <v>1684</v>
      </c>
      <c r="C73" s="1323" t="s">
        <v>1686</v>
      </c>
      <c r="D73" s="1324"/>
      <c r="E73" s="1324"/>
      <c r="F73" s="1324"/>
      <c r="G73" s="1324"/>
      <c r="H73" s="1325"/>
      <c r="I73" s="445"/>
      <c r="J73" s="7"/>
      <c r="K73" s="169"/>
      <c r="L73" s="8"/>
    </row>
    <row r="74" spans="1:12" s="782" customFormat="1" ht="26.4" x14ac:dyDescent="0.25">
      <c r="B74" s="773" t="s">
        <v>1685</v>
      </c>
      <c r="C74" s="787" t="s">
        <v>477</v>
      </c>
      <c r="D74" s="775" t="s">
        <v>276</v>
      </c>
      <c r="E74" s="775">
        <v>1</v>
      </c>
      <c r="F74" s="780">
        <v>1052000</v>
      </c>
      <c r="G74" s="777"/>
      <c r="H74" s="777"/>
      <c r="I74" s="778">
        <f t="shared" ref="I74:I122" si="8">+F74*E74</f>
        <v>1052000</v>
      </c>
      <c r="J74" s="784"/>
      <c r="K74" s="785"/>
      <c r="L74" s="786"/>
    </row>
    <row r="75" spans="1:12" ht="52.5" customHeight="1" x14ac:dyDescent="0.25">
      <c r="A75" s="1"/>
      <c r="B75" s="439" t="s">
        <v>1687</v>
      </c>
      <c r="C75" s="781" t="s">
        <v>1689</v>
      </c>
      <c r="D75" s="442"/>
      <c r="E75" s="442"/>
      <c r="F75" s="446"/>
      <c r="G75" s="447"/>
      <c r="H75" s="447"/>
      <c r="I75" s="445"/>
      <c r="J75" s="7"/>
      <c r="K75" s="169"/>
      <c r="L75" s="8"/>
    </row>
    <row r="76" spans="1:12" s="782" customFormat="1" ht="26.4" x14ac:dyDescent="0.25">
      <c r="B76" s="773" t="s">
        <v>1688</v>
      </c>
      <c r="C76" s="787" t="s">
        <v>296</v>
      </c>
      <c r="D76" s="788" t="s">
        <v>188</v>
      </c>
      <c r="E76" s="788">
        <v>2</v>
      </c>
      <c r="F76" s="789">
        <v>185000</v>
      </c>
      <c r="G76" s="777"/>
      <c r="H76" s="777"/>
      <c r="I76" s="778">
        <f t="shared" si="8"/>
        <v>370000</v>
      </c>
      <c r="J76" s="784"/>
      <c r="K76" s="785"/>
      <c r="L76" s="786"/>
    </row>
    <row r="77" spans="1:12" s="782" customFormat="1" ht="26.4" x14ac:dyDescent="0.25">
      <c r="B77" s="773" t="s">
        <v>1690</v>
      </c>
      <c r="C77" s="787" t="s">
        <v>211</v>
      </c>
      <c r="D77" s="788" t="s">
        <v>188</v>
      </c>
      <c r="E77" s="788">
        <v>1</v>
      </c>
      <c r="F77" s="790">
        <v>85000</v>
      </c>
      <c r="G77" s="777"/>
      <c r="H77" s="777"/>
      <c r="I77" s="778">
        <f t="shared" si="8"/>
        <v>85000</v>
      </c>
      <c r="J77" s="784"/>
      <c r="K77" s="785"/>
      <c r="L77" s="786"/>
    </row>
    <row r="78" spans="1:12" s="782" customFormat="1" ht="26.4" x14ac:dyDescent="0.25">
      <c r="B78" s="773" t="s">
        <v>1691</v>
      </c>
      <c r="C78" s="787" t="s">
        <v>212</v>
      </c>
      <c r="D78" s="788" t="s">
        <v>188</v>
      </c>
      <c r="E78" s="788">
        <v>3</v>
      </c>
      <c r="F78" s="789">
        <v>19040</v>
      </c>
      <c r="G78" s="777"/>
      <c r="H78" s="777"/>
      <c r="I78" s="778">
        <f t="shared" si="8"/>
        <v>57120</v>
      </c>
      <c r="J78" s="784"/>
      <c r="K78" s="785"/>
      <c r="L78" s="786"/>
    </row>
    <row r="79" spans="1:12" s="782" customFormat="1" ht="26.4" x14ac:dyDescent="0.25">
      <c r="B79" s="773" t="s">
        <v>1692</v>
      </c>
      <c r="C79" s="787" t="s">
        <v>478</v>
      </c>
      <c r="D79" s="788" t="s">
        <v>188</v>
      </c>
      <c r="E79" s="788">
        <v>2</v>
      </c>
      <c r="F79" s="789">
        <v>10115</v>
      </c>
      <c r="G79" s="777"/>
      <c r="H79" s="777"/>
      <c r="I79" s="778">
        <f t="shared" si="8"/>
        <v>20230</v>
      </c>
      <c r="J79" s="784"/>
      <c r="K79" s="785"/>
      <c r="L79" s="786"/>
    </row>
    <row r="80" spans="1:12" s="782" customFormat="1" ht="26.4" x14ac:dyDescent="0.25">
      <c r="B80" s="773" t="s">
        <v>1693</v>
      </c>
      <c r="C80" s="787" t="s">
        <v>297</v>
      </c>
      <c r="D80" s="788" t="s">
        <v>190</v>
      </c>
      <c r="E80" s="791">
        <v>3</v>
      </c>
      <c r="F80" s="789">
        <v>255000</v>
      </c>
      <c r="G80" s="777"/>
      <c r="H80" s="777"/>
      <c r="I80" s="778">
        <f t="shared" si="8"/>
        <v>765000</v>
      </c>
      <c r="J80" s="784"/>
      <c r="K80" s="785"/>
      <c r="L80" s="786"/>
    </row>
    <row r="81" spans="1:12" ht="46.8" x14ac:dyDescent="0.25">
      <c r="A81" s="1"/>
      <c r="B81" s="439" t="s">
        <v>1694</v>
      </c>
      <c r="C81" s="781" t="s">
        <v>1695</v>
      </c>
      <c r="D81" s="442"/>
      <c r="E81" s="442"/>
      <c r="F81" s="446"/>
      <c r="G81" s="447"/>
      <c r="H81" s="447"/>
      <c r="I81" s="445"/>
      <c r="J81" s="7"/>
      <c r="K81" s="169"/>
      <c r="L81" s="8"/>
    </row>
    <row r="82" spans="1:12" s="782" customFormat="1" ht="26.4" x14ac:dyDescent="0.25">
      <c r="B82" s="773" t="s">
        <v>1696</v>
      </c>
      <c r="C82" s="787" t="s">
        <v>327</v>
      </c>
      <c r="D82" s="788" t="s">
        <v>189</v>
      </c>
      <c r="E82" s="788">
        <v>500</v>
      </c>
      <c r="F82" s="792">
        <v>15398</v>
      </c>
      <c r="G82" s="777"/>
      <c r="H82" s="777"/>
      <c r="I82" s="778">
        <f t="shared" si="8"/>
        <v>7699000</v>
      </c>
      <c r="J82" s="784"/>
      <c r="K82" s="785"/>
      <c r="L82" s="786"/>
    </row>
    <row r="83" spans="1:12" s="782" customFormat="1" ht="15" x14ac:dyDescent="0.25">
      <c r="B83" s="773" t="s">
        <v>1697</v>
      </c>
      <c r="C83" s="787" t="s">
        <v>479</v>
      </c>
      <c r="D83" s="788" t="s">
        <v>188</v>
      </c>
      <c r="E83" s="788">
        <v>175</v>
      </c>
      <c r="F83" s="792">
        <v>37900</v>
      </c>
      <c r="G83" s="777"/>
      <c r="H83" s="777"/>
      <c r="I83" s="778">
        <f t="shared" si="8"/>
        <v>6632500</v>
      </c>
      <c r="J83" s="784"/>
      <c r="K83" s="785"/>
      <c r="L83" s="786"/>
    </row>
    <row r="84" spans="1:12" s="782" customFormat="1" ht="26.4" x14ac:dyDescent="0.25">
      <c r="B84" s="773" t="s">
        <v>1698</v>
      </c>
      <c r="C84" s="787" t="s">
        <v>480</v>
      </c>
      <c r="D84" s="788" t="s">
        <v>213</v>
      </c>
      <c r="E84" s="788">
        <v>25</v>
      </c>
      <c r="F84" s="792">
        <v>30800</v>
      </c>
      <c r="G84" s="777"/>
      <c r="H84" s="777"/>
      <c r="I84" s="778">
        <f t="shared" si="8"/>
        <v>770000</v>
      </c>
      <c r="J84" s="784"/>
      <c r="K84" s="785"/>
      <c r="L84" s="786"/>
    </row>
    <row r="85" spans="1:12" ht="62.4" x14ac:dyDescent="0.25">
      <c r="A85" s="1"/>
      <c r="B85" s="439" t="s">
        <v>1700</v>
      </c>
      <c r="C85" s="781" t="s">
        <v>1699</v>
      </c>
      <c r="D85" s="442"/>
      <c r="E85" s="442"/>
      <c r="F85" s="446"/>
      <c r="G85" s="447"/>
      <c r="H85" s="447"/>
      <c r="I85" s="445"/>
      <c r="J85" s="7"/>
      <c r="K85" s="169"/>
      <c r="L85" s="8"/>
    </row>
    <row r="86" spans="1:12" s="782" customFormat="1" ht="26.4" x14ac:dyDescent="0.25">
      <c r="B86" s="773" t="s">
        <v>1701</v>
      </c>
      <c r="C86" s="793" t="s">
        <v>481</v>
      </c>
      <c r="D86" s="794" t="s">
        <v>37</v>
      </c>
      <c r="E86" s="794">
        <v>40</v>
      </c>
      <c r="F86" s="792">
        <v>90000</v>
      </c>
      <c r="G86" s="777"/>
      <c r="H86" s="777"/>
      <c r="I86" s="778">
        <f t="shared" si="8"/>
        <v>3600000</v>
      </c>
      <c r="J86" s="784"/>
      <c r="K86" s="785"/>
      <c r="L86" s="786"/>
    </row>
    <row r="87" spans="1:12" s="782" customFormat="1" ht="15" x14ac:dyDescent="0.25">
      <c r="B87" s="773" t="s">
        <v>1702</v>
      </c>
      <c r="C87" s="795" t="s">
        <v>328</v>
      </c>
      <c r="D87" s="794" t="s">
        <v>57</v>
      </c>
      <c r="E87" s="794">
        <v>20</v>
      </c>
      <c r="F87" s="792">
        <v>18200</v>
      </c>
      <c r="G87" s="777"/>
      <c r="H87" s="777"/>
      <c r="I87" s="778">
        <f t="shared" si="8"/>
        <v>364000</v>
      </c>
      <c r="J87" s="784"/>
      <c r="K87" s="785"/>
      <c r="L87" s="786"/>
    </row>
    <row r="88" spans="1:12" s="782" customFormat="1" ht="15" x14ac:dyDescent="0.25">
      <c r="B88" s="773" t="s">
        <v>1703</v>
      </c>
      <c r="C88" s="796" t="s">
        <v>482</v>
      </c>
      <c r="D88" s="797" t="s">
        <v>57</v>
      </c>
      <c r="E88" s="797">
        <v>1</v>
      </c>
      <c r="F88" s="792">
        <v>250000</v>
      </c>
      <c r="G88" s="777"/>
      <c r="H88" s="777"/>
      <c r="I88" s="778">
        <f t="shared" si="8"/>
        <v>250000</v>
      </c>
      <c r="J88" s="784"/>
      <c r="K88" s="785"/>
      <c r="L88" s="786"/>
    </row>
    <row r="89" spans="1:12" s="782" customFormat="1" ht="26.4" x14ac:dyDescent="0.25">
      <c r="B89" s="773" t="s">
        <v>1704</v>
      </c>
      <c r="C89" s="787" t="s">
        <v>483</v>
      </c>
      <c r="D89" s="788" t="s">
        <v>213</v>
      </c>
      <c r="E89" s="791">
        <v>5</v>
      </c>
      <c r="F89" s="792">
        <v>520000</v>
      </c>
      <c r="G89" s="777"/>
      <c r="H89" s="777"/>
      <c r="I89" s="778">
        <f t="shared" si="8"/>
        <v>2600000</v>
      </c>
      <c r="J89" s="784"/>
      <c r="K89" s="785"/>
      <c r="L89" s="786"/>
    </row>
    <row r="90" spans="1:12" ht="62.4" x14ac:dyDescent="0.25">
      <c r="A90" s="1"/>
      <c r="B90" s="439" t="s">
        <v>1705</v>
      </c>
      <c r="C90" s="781" t="s">
        <v>1706</v>
      </c>
      <c r="D90" s="442"/>
      <c r="E90" s="442"/>
      <c r="F90" s="446"/>
      <c r="G90" s="447"/>
      <c r="H90" s="447"/>
      <c r="I90" s="445"/>
      <c r="J90" s="7"/>
      <c r="K90" s="169"/>
      <c r="L90" s="8"/>
    </row>
    <row r="91" spans="1:12" s="782" customFormat="1" ht="39.6" x14ac:dyDescent="0.25">
      <c r="B91" s="773"/>
      <c r="C91" s="787" t="s">
        <v>329</v>
      </c>
      <c r="D91" s="798" t="s">
        <v>190</v>
      </c>
      <c r="E91" s="788">
        <v>12</v>
      </c>
      <c r="F91" s="799">
        <v>550000</v>
      </c>
      <c r="G91" s="777"/>
      <c r="H91" s="777"/>
      <c r="I91" s="778">
        <f t="shared" si="8"/>
        <v>6600000</v>
      </c>
      <c r="J91" s="784"/>
      <c r="K91" s="785"/>
      <c r="L91" s="786"/>
    </row>
    <row r="92" spans="1:12" s="782" customFormat="1" ht="15.6" thickBot="1" x14ac:dyDescent="0.3">
      <c r="B92" s="773"/>
      <c r="C92" s="800" t="s">
        <v>484</v>
      </c>
      <c r="D92" s="801" t="s">
        <v>57</v>
      </c>
      <c r="E92" s="802">
        <v>1</v>
      </c>
      <c r="F92" s="803">
        <v>58000</v>
      </c>
      <c r="G92" s="804"/>
      <c r="H92" s="777"/>
      <c r="I92" s="778">
        <f t="shared" si="8"/>
        <v>58000</v>
      </c>
      <c r="J92" s="784"/>
      <c r="K92" s="785"/>
      <c r="L92" s="786"/>
    </row>
    <row r="93" spans="1:12" ht="15" x14ac:dyDescent="0.25">
      <c r="A93" s="1"/>
      <c r="B93" s="439">
        <v>9.1999999999999993</v>
      </c>
      <c r="C93" s="1329" t="s">
        <v>1707</v>
      </c>
      <c r="D93" s="1330"/>
      <c r="E93" s="1330"/>
      <c r="F93" s="1330"/>
      <c r="G93" s="1330"/>
      <c r="H93" s="1331"/>
      <c r="I93" s="445"/>
      <c r="J93" s="7"/>
      <c r="K93" s="169"/>
      <c r="L93" s="8"/>
    </row>
    <row r="94" spans="1:12" ht="31.2" x14ac:dyDescent="0.25">
      <c r="A94" s="1"/>
      <c r="B94" s="439" t="s">
        <v>1708</v>
      </c>
      <c r="C94" s="781" t="s">
        <v>1709</v>
      </c>
      <c r="D94" s="491" t="s">
        <v>188</v>
      </c>
      <c r="E94" s="491">
        <v>30</v>
      </c>
      <c r="F94" s="492">
        <v>12900</v>
      </c>
      <c r="G94" s="447"/>
      <c r="H94" s="447"/>
      <c r="I94" s="445">
        <f t="shared" si="8"/>
        <v>387000</v>
      </c>
      <c r="J94" s="7"/>
      <c r="K94" s="169"/>
      <c r="L94" s="8"/>
    </row>
    <row r="95" spans="1:12" s="782" customFormat="1" ht="26.4" x14ac:dyDescent="0.25">
      <c r="B95" s="773" t="s">
        <v>1712</v>
      </c>
      <c r="C95" s="787" t="s">
        <v>485</v>
      </c>
      <c r="D95" s="788" t="s">
        <v>188</v>
      </c>
      <c r="E95" s="788">
        <v>1</v>
      </c>
      <c r="F95" s="805">
        <v>241859</v>
      </c>
      <c r="G95" s="777"/>
      <c r="H95" s="777"/>
      <c r="I95" s="778">
        <f t="shared" si="8"/>
        <v>241859</v>
      </c>
      <c r="J95" s="784"/>
      <c r="K95" s="785"/>
      <c r="L95" s="786"/>
    </row>
    <row r="96" spans="1:12" s="782" customFormat="1" ht="15" x14ac:dyDescent="0.25">
      <c r="B96" s="773" t="s">
        <v>1713</v>
      </c>
      <c r="C96" s="787" t="s">
        <v>214</v>
      </c>
      <c r="D96" s="788" t="s">
        <v>188</v>
      </c>
      <c r="E96" s="788">
        <v>3</v>
      </c>
      <c r="F96" s="805">
        <v>81615</v>
      </c>
      <c r="G96" s="777"/>
      <c r="H96" s="777"/>
      <c r="I96" s="778">
        <f t="shared" si="8"/>
        <v>244845</v>
      </c>
      <c r="J96" s="784"/>
      <c r="K96" s="785"/>
      <c r="L96" s="786"/>
    </row>
    <row r="97" spans="1:12" s="782" customFormat="1" ht="15" x14ac:dyDescent="0.25">
      <c r="B97" s="773" t="s">
        <v>1714</v>
      </c>
      <c r="C97" s="787" t="s">
        <v>486</v>
      </c>
      <c r="D97" s="788" t="s">
        <v>188</v>
      </c>
      <c r="E97" s="788">
        <v>1</v>
      </c>
      <c r="F97" s="805">
        <v>158626</v>
      </c>
      <c r="G97" s="777"/>
      <c r="H97" s="777"/>
      <c r="I97" s="778">
        <f t="shared" si="8"/>
        <v>158626</v>
      </c>
      <c r="J97" s="784"/>
      <c r="K97" s="785"/>
      <c r="L97" s="786"/>
    </row>
    <row r="98" spans="1:12" s="782" customFormat="1" ht="15" x14ac:dyDescent="0.25">
      <c r="B98" s="773" t="s">
        <v>1715</v>
      </c>
      <c r="C98" s="787" t="s">
        <v>330</v>
      </c>
      <c r="D98" s="775"/>
      <c r="E98" s="775"/>
      <c r="F98" s="780"/>
      <c r="G98" s="777"/>
      <c r="H98" s="777"/>
      <c r="I98" s="778"/>
      <c r="J98" s="784"/>
      <c r="K98" s="785"/>
      <c r="L98" s="786"/>
    </row>
    <row r="99" spans="1:12" ht="31.2" x14ac:dyDescent="0.25">
      <c r="A99" s="1"/>
      <c r="B99" s="439" t="s">
        <v>1710</v>
      </c>
      <c r="C99" s="781" t="s">
        <v>1716</v>
      </c>
      <c r="D99" s="442"/>
      <c r="E99" s="442"/>
      <c r="F99" s="446"/>
      <c r="G99" s="447"/>
      <c r="H99" s="447"/>
      <c r="I99" s="445"/>
      <c r="J99" s="7"/>
      <c r="K99" s="169"/>
      <c r="L99" s="8"/>
    </row>
    <row r="100" spans="1:12" s="782" customFormat="1" ht="15" x14ac:dyDescent="0.25">
      <c r="B100" s="773" t="s">
        <v>1717</v>
      </c>
      <c r="C100" s="806" t="s">
        <v>331</v>
      </c>
      <c r="D100" s="788" t="s">
        <v>188</v>
      </c>
      <c r="E100" s="788">
        <v>30</v>
      </c>
      <c r="F100" s="805">
        <v>11952</v>
      </c>
      <c r="G100" s="777"/>
      <c r="H100" s="777"/>
      <c r="I100" s="778">
        <f t="shared" si="8"/>
        <v>358560</v>
      </c>
      <c r="J100" s="784"/>
      <c r="K100" s="785"/>
      <c r="L100" s="786"/>
    </row>
    <row r="101" spans="1:12" s="782" customFormat="1" ht="15" x14ac:dyDescent="0.25">
      <c r="B101" s="773" t="s">
        <v>1718</v>
      </c>
      <c r="C101" s="787" t="s">
        <v>332</v>
      </c>
      <c r="D101" s="788" t="s">
        <v>188</v>
      </c>
      <c r="E101" s="788">
        <v>2</v>
      </c>
      <c r="F101" s="805">
        <v>17606</v>
      </c>
      <c r="G101" s="777"/>
      <c r="H101" s="777"/>
      <c r="I101" s="778">
        <f t="shared" si="8"/>
        <v>35212</v>
      </c>
      <c r="J101" s="784"/>
      <c r="K101" s="785"/>
      <c r="L101" s="786"/>
    </row>
    <row r="102" spans="1:12" s="782" customFormat="1" ht="15" x14ac:dyDescent="0.25">
      <c r="B102" s="773" t="s">
        <v>1719</v>
      </c>
      <c r="C102" s="787" t="s">
        <v>333</v>
      </c>
      <c r="D102" s="788" t="s">
        <v>57</v>
      </c>
      <c r="E102" s="788">
        <v>30</v>
      </c>
      <c r="F102" s="805">
        <v>43134</v>
      </c>
      <c r="G102" s="777"/>
      <c r="H102" s="777"/>
      <c r="I102" s="778">
        <f t="shared" si="8"/>
        <v>1294020</v>
      </c>
      <c r="J102" s="784"/>
      <c r="K102" s="785"/>
      <c r="L102" s="786"/>
    </row>
    <row r="103" spans="1:12" s="782" customFormat="1" ht="15" x14ac:dyDescent="0.25">
      <c r="B103" s="773" t="s">
        <v>1720</v>
      </c>
      <c r="C103" s="787" t="s">
        <v>334</v>
      </c>
      <c r="D103" s="788" t="s">
        <v>188</v>
      </c>
      <c r="E103" s="788">
        <v>30</v>
      </c>
      <c r="F103" s="805">
        <v>19746</v>
      </c>
      <c r="G103" s="777"/>
      <c r="H103" s="777"/>
      <c r="I103" s="778">
        <f t="shared" si="8"/>
        <v>592380</v>
      </c>
      <c r="J103" s="784"/>
      <c r="K103" s="785"/>
      <c r="L103" s="786"/>
    </row>
    <row r="104" spans="1:12" s="782" customFormat="1" ht="15" x14ac:dyDescent="0.25">
      <c r="B104" s="773" t="s">
        <v>1721</v>
      </c>
      <c r="C104" s="787" t="s">
        <v>335</v>
      </c>
      <c r="D104" s="788" t="s">
        <v>188</v>
      </c>
      <c r="E104" s="788">
        <v>30</v>
      </c>
      <c r="F104" s="805">
        <v>14875</v>
      </c>
      <c r="G104" s="777"/>
      <c r="H104" s="777"/>
      <c r="I104" s="778">
        <f t="shared" si="8"/>
        <v>446250</v>
      </c>
      <c r="J104" s="784"/>
      <c r="K104" s="785"/>
      <c r="L104" s="786"/>
    </row>
    <row r="105" spans="1:12" s="782" customFormat="1" ht="15" x14ac:dyDescent="0.25">
      <c r="B105" s="773" t="s">
        <v>1722</v>
      </c>
      <c r="C105" s="787" t="s">
        <v>336</v>
      </c>
      <c r="D105" s="788" t="s">
        <v>57</v>
      </c>
      <c r="E105" s="788">
        <v>6</v>
      </c>
      <c r="F105" s="805">
        <v>17000</v>
      </c>
      <c r="G105" s="777"/>
      <c r="H105" s="777"/>
      <c r="I105" s="778">
        <f t="shared" si="8"/>
        <v>102000</v>
      </c>
      <c r="J105" s="784"/>
      <c r="K105" s="785"/>
      <c r="L105" s="786"/>
    </row>
    <row r="106" spans="1:12" s="782" customFormat="1" ht="15" x14ac:dyDescent="0.25">
      <c r="B106" s="773" t="s">
        <v>1723</v>
      </c>
      <c r="C106" s="787" t="s">
        <v>337</v>
      </c>
      <c r="D106" s="788" t="s">
        <v>57</v>
      </c>
      <c r="E106" s="788">
        <v>30</v>
      </c>
      <c r="F106" s="805">
        <v>5712</v>
      </c>
      <c r="G106" s="777"/>
      <c r="H106" s="777"/>
      <c r="I106" s="778">
        <f t="shared" si="8"/>
        <v>171360</v>
      </c>
      <c r="J106" s="784"/>
      <c r="K106" s="785"/>
      <c r="L106" s="786"/>
    </row>
    <row r="107" spans="1:12" s="782" customFormat="1" ht="15" x14ac:dyDescent="0.25">
      <c r="B107" s="773" t="s">
        <v>1724</v>
      </c>
      <c r="C107" s="806" t="s">
        <v>338</v>
      </c>
      <c r="D107" s="788" t="s">
        <v>188</v>
      </c>
      <c r="E107" s="788">
        <v>40</v>
      </c>
      <c r="F107" s="805">
        <v>8500</v>
      </c>
      <c r="G107" s="777"/>
      <c r="H107" s="777"/>
      <c r="I107" s="778">
        <f t="shared" si="8"/>
        <v>340000</v>
      </c>
      <c r="J107" s="784"/>
      <c r="K107" s="785"/>
      <c r="L107" s="786"/>
    </row>
    <row r="108" spans="1:12" s="782" customFormat="1" ht="15" x14ac:dyDescent="0.25">
      <c r="B108" s="773" t="s">
        <v>1725</v>
      </c>
      <c r="C108" s="787" t="s">
        <v>487</v>
      </c>
      <c r="D108" s="788" t="s">
        <v>188</v>
      </c>
      <c r="E108" s="788">
        <v>40</v>
      </c>
      <c r="F108" s="805">
        <v>9900</v>
      </c>
      <c r="G108" s="777"/>
      <c r="H108" s="777"/>
      <c r="I108" s="778">
        <f t="shared" si="8"/>
        <v>396000</v>
      </c>
      <c r="J108" s="784"/>
      <c r="K108" s="785"/>
      <c r="L108" s="786"/>
    </row>
    <row r="109" spans="1:12" s="782" customFormat="1" ht="15" x14ac:dyDescent="0.25">
      <c r="B109" s="773" t="s">
        <v>1726</v>
      </c>
      <c r="C109" s="787" t="s">
        <v>488</v>
      </c>
      <c r="D109" s="788" t="s">
        <v>188</v>
      </c>
      <c r="E109" s="788">
        <v>40</v>
      </c>
      <c r="F109" s="805">
        <v>4424</v>
      </c>
      <c r="G109" s="777"/>
      <c r="H109" s="777"/>
      <c r="I109" s="778">
        <f t="shared" si="8"/>
        <v>176960</v>
      </c>
      <c r="J109" s="784"/>
      <c r="K109" s="785"/>
      <c r="L109" s="786"/>
    </row>
    <row r="110" spans="1:12" s="782" customFormat="1" ht="15" x14ac:dyDescent="0.25">
      <c r="B110" s="773" t="s">
        <v>1727</v>
      </c>
      <c r="C110" s="787" t="s">
        <v>489</v>
      </c>
      <c r="D110" s="788" t="s">
        <v>185</v>
      </c>
      <c r="E110" s="807">
        <v>30</v>
      </c>
      <c r="F110" s="805">
        <v>9690.4666666666708</v>
      </c>
      <c r="G110" s="777"/>
      <c r="H110" s="777"/>
      <c r="I110" s="778">
        <f t="shared" si="8"/>
        <v>290714.00000000012</v>
      </c>
      <c r="J110" s="784"/>
      <c r="K110" s="785"/>
      <c r="L110" s="786"/>
    </row>
    <row r="111" spans="1:12" s="782" customFormat="1" ht="15" x14ac:dyDescent="0.25">
      <c r="B111" s="773" t="s">
        <v>1728</v>
      </c>
      <c r="C111" s="787" t="s">
        <v>490</v>
      </c>
      <c r="D111" s="788" t="s">
        <v>185</v>
      </c>
      <c r="E111" s="807">
        <v>30</v>
      </c>
      <c r="F111" s="805">
        <v>9520</v>
      </c>
      <c r="G111" s="777"/>
      <c r="H111" s="777"/>
      <c r="I111" s="778">
        <f t="shared" si="8"/>
        <v>285600</v>
      </c>
      <c r="J111" s="784"/>
      <c r="K111" s="785"/>
      <c r="L111" s="786"/>
    </row>
    <row r="112" spans="1:12" s="782" customFormat="1" ht="15" x14ac:dyDescent="0.25">
      <c r="B112" s="773" t="s">
        <v>1729</v>
      </c>
      <c r="C112" s="787" t="s">
        <v>339</v>
      </c>
      <c r="D112" s="788" t="s">
        <v>185</v>
      </c>
      <c r="E112" s="807">
        <v>30</v>
      </c>
      <c r="F112" s="805">
        <v>6545</v>
      </c>
      <c r="G112" s="777"/>
      <c r="H112" s="777"/>
      <c r="I112" s="778">
        <f t="shared" si="8"/>
        <v>196350</v>
      </c>
      <c r="J112" s="784"/>
      <c r="K112" s="785"/>
      <c r="L112" s="786"/>
    </row>
    <row r="113" spans="1:12" ht="15.6" x14ac:dyDescent="0.25">
      <c r="A113" s="1"/>
      <c r="B113" s="439" t="s">
        <v>1711</v>
      </c>
      <c r="C113" s="781" t="s">
        <v>1730</v>
      </c>
      <c r="D113" s="442"/>
      <c r="E113" s="442"/>
      <c r="F113" s="446"/>
      <c r="G113" s="447"/>
      <c r="H113" s="447"/>
      <c r="I113" s="445"/>
      <c r="J113" s="7"/>
      <c r="K113" s="169"/>
      <c r="L113" s="8"/>
    </row>
    <row r="114" spans="1:12" s="782" customFormat="1" ht="26.4" x14ac:dyDescent="0.25">
      <c r="B114" s="773" t="s">
        <v>1731</v>
      </c>
      <c r="C114" s="808" t="s">
        <v>340</v>
      </c>
      <c r="D114" s="788" t="s">
        <v>57</v>
      </c>
      <c r="E114" s="788">
        <v>4</v>
      </c>
      <c r="F114" s="809">
        <v>48520</v>
      </c>
      <c r="G114" s="777"/>
      <c r="H114" s="777"/>
      <c r="I114" s="778">
        <f t="shared" si="8"/>
        <v>194080</v>
      </c>
      <c r="J114" s="784"/>
      <c r="K114" s="785"/>
      <c r="L114" s="786"/>
    </row>
    <row r="115" spans="1:12" s="782" customFormat="1" ht="26.4" x14ac:dyDescent="0.25">
      <c r="B115" s="773" t="s">
        <v>1732</v>
      </c>
      <c r="C115" s="787" t="s">
        <v>298</v>
      </c>
      <c r="D115" s="788" t="s">
        <v>188</v>
      </c>
      <c r="E115" s="788">
        <v>6</v>
      </c>
      <c r="F115" s="805">
        <v>55000</v>
      </c>
      <c r="G115" s="777"/>
      <c r="H115" s="777"/>
      <c r="I115" s="778">
        <f t="shared" si="8"/>
        <v>330000</v>
      </c>
      <c r="J115" s="784"/>
      <c r="K115" s="785"/>
      <c r="L115" s="786"/>
    </row>
    <row r="116" spans="1:12" s="782" customFormat="1" ht="15" x14ac:dyDescent="0.25">
      <c r="B116" s="773" t="s">
        <v>1733</v>
      </c>
      <c r="C116" s="787" t="s">
        <v>341</v>
      </c>
      <c r="D116" s="788" t="s">
        <v>188</v>
      </c>
      <c r="E116" s="807">
        <v>33</v>
      </c>
      <c r="F116" s="805">
        <v>7140</v>
      </c>
      <c r="G116" s="777"/>
      <c r="H116" s="777"/>
      <c r="I116" s="778">
        <f t="shared" si="8"/>
        <v>235620</v>
      </c>
      <c r="J116" s="784"/>
      <c r="K116" s="785"/>
      <c r="L116" s="786"/>
    </row>
    <row r="117" spans="1:12" s="782" customFormat="1" ht="15" x14ac:dyDescent="0.25">
      <c r="B117" s="773" t="s">
        <v>1734</v>
      </c>
      <c r="C117" s="787" t="s">
        <v>218</v>
      </c>
      <c r="D117" s="788" t="s">
        <v>188</v>
      </c>
      <c r="E117" s="788">
        <v>35</v>
      </c>
      <c r="F117" s="805">
        <v>25000</v>
      </c>
      <c r="G117" s="777"/>
      <c r="H117" s="777"/>
      <c r="I117" s="778">
        <f t="shared" si="8"/>
        <v>875000</v>
      </c>
      <c r="J117" s="784"/>
      <c r="K117" s="785"/>
      <c r="L117" s="786"/>
    </row>
    <row r="118" spans="1:12" ht="15.6" x14ac:dyDescent="0.25">
      <c r="A118" s="1"/>
      <c r="B118" s="439">
        <v>9.3000000000000007</v>
      </c>
      <c r="C118" s="781" t="s">
        <v>1735</v>
      </c>
      <c r="D118" s="442"/>
      <c r="E118" s="442"/>
      <c r="F118" s="446"/>
      <c r="G118" s="447"/>
      <c r="H118" s="447"/>
      <c r="I118" s="445">
        <f t="shared" si="8"/>
        <v>0</v>
      </c>
      <c r="J118" s="7"/>
      <c r="K118" s="169"/>
      <c r="L118" s="8"/>
    </row>
    <row r="119" spans="1:12" ht="15.6" x14ac:dyDescent="0.25">
      <c r="A119" s="1"/>
      <c r="B119" s="439" t="s">
        <v>1736</v>
      </c>
      <c r="C119" s="781" t="s">
        <v>1737</v>
      </c>
      <c r="D119" s="442"/>
      <c r="E119" s="442"/>
      <c r="F119" s="446"/>
      <c r="G119" s="447"/>
      <c r="H119" s="447"/>
      <c r="I119" s="445">
        <f t="shared" si="8"/>
        <v>0</v>
      </c>
      <c r="J119" s="7"/>
      <c r="K119" s="169"/>
      <c r="L119" s="8"/>
    </row>
    <row r="120" spans="1:12" s="782" customFormat="1" ht="26.4" x14ac:dyDescent="0.25">
      <c r="B120" s="773" t="s">
        <v>1738</v>
      </c>
      <c r="C120" s="787" t="s">
        <v>342</v>
      </c>
      <c r="D120" s="788" t="s">
        <v>188</v>
      </c>
      <c r="E120" s="807">
        <v>706</v>
      </c>
      <c r="F120" s="810">
        <v>357</v>
      </c>
      <c r="G120" s="777"/>
      <c r="H120" s="777"/>
      <c r="I120" s="778">
        <f t="shared" si="8"/>
        <v>252042</v>
      </c>
      <c r="J120" s="784"/>
      <c r="K120" s="785"/>
      <c r="L120" s="786"/>
    </row>
    <row r="121" spans="1:12" s="782" customFormat="1" ht="26.4" x14ac:dyDescent="0.25">
      <c r="B121" s="773" t="s">
        <v>1739</v>
      </c>
      <c r="C121" s="787" t="s">
        <v>343</v>
      </c>
      <c r="D121" s="788" t="s">
        <v>57</v>
      </c>
      <c r="E121" s="788">
        <v>1</v>
      </c>
      <c r="F121" s="810">
        <v>90000</v>
      </c>
      <c r="G121" s="777"/>
      <c r="H121" s="777"/>
      <c r="I121" s="778">
        <f t="shared" si="8"/>
        <v>90000</v>
      </c>
      <c r="J121" s="784"/>
      <c r="K121" s="785"/>
      <c r="L121" s="786"/>
    </row>
    <row r="122" spans="1:12" s="782" customFormat="1" ht="39.6" x14ac:dyDescent="0.25">
      <c r="B122" s="773" t="s">
        <v>1740</v>
      </c>
      <c r="C122" s="787" t="s">
        <v>344</v>
      </c>
      <c r="D122" s="788" t="s">
        <v>57</v>
      </c>
      <c r="E122" s="788">
        <v>3</v>
      </c>
      <c r="F122" s="811">
        <v>317000</v>
      </c>
      <c r="G122" s="777"/>
      <c r="H122" s="777"/>
      <c r="I122" s="778">
        <f t="shared" si="8"/>
        <v>951000</v>
      </c>
      <c r="J122" s="784"/>
      <c r="K122" s="785"/>
      <c r="L122" s="786"/>
    </row>
    <row r="123" spans="1:12" ht="15.6" x14ac:dyDescent="0.25">
      <c r="A123" s="1"/>
      <c r="B123" s="61">
        <v>8</v>
      </c>
      <c r="C123" s="87" t="s">
        <v>19</v>
      </c>
      <c r="D123" s="88"/>
      <c r="E123" s="181"/>
      <c r="F123" s="88"/>
      <c r="G123" s="88"/>
      <c r="H123" s="88"/>
      <c r="I123" s="457">
        <f>I124</f>
        <v>5205000</v>
      </c>
      <c r="J123" s="7"/>
      <c r="K123" s="169"/>
      <c r="L123" s="8"/>
    </row>
    <row r="124" spans="1:12" ht="30" x14ac:dyDescent="0.25">
      <c r="A124" s="1"/>
      <c r="B124" s="62">
        <v>8.1</v>
      </c>
      <c r="C124" s="63" t="s">
        <v>20</v>
      </c>
      <c r="D124" s="64">
        <v>1</v>
      </c>
      <c r="E124" s="180">
        <v>5205000</v>
      </c>
      <c r="F124" s="70">
        <v>1</v>
      </c>
      <c r="G124" s="69">
        <v>1</v>
      </c>
      <c r="H124" s="67"/>
      <c r="I124" s="183">
        <f>+D124*E124*F124*G124</f>
        <v>5205000</v>
      </c>
      <c r="J124" s="7"/>
      <c r="K124" s="169"/>
      <c r="L124" s="8"/>
    </row>
    <row r="125" spans="1:12" ht="15.6" hidden="1" x14ac:dyDescent="0.25">
      <c r="A125" s="1"/>
      <c r="B125" s="61">
        <v>9</v>
      </c>
      <c r="C125" s="87" t="s">
        <v>203</v>
      </c>
      <c r="D125" s="88"/>
      <c r="E125" s="181"/>
      <c r="F125" s="88"/>
      <c r="G125" s="88"/>
      <c r="H125" s="88"/>
      <c r="I125" s="457">
        <f>I126</f>
        <v>0</v>
      </c>
      <c r="J125" s="7"/>
      <c r="K125" s="169"/>
      <c r="L125" s="8"/>
    </row>
    <row r="126" spans="1:12" ht="15" hidden="1" x14ac:dyDescent="0.25">
      <c r="A126" s="1"/>
      <c r="B126" s="62">
        <v>9.1</v>
      </c>
      <c r="C126" s="63" t="s">
        <v>204</v>
      </c>
      <c r="D126" s="64">
        <v>1</v>
      </c>
      <c r="E126" s="195">
        <v>108339</v>
      </c>
      <c r="F126" s="70">
        <v>1</v>
      </c>
      <c r="G126" s="69">
        <v>1</v>
      </c>
      <c r="H126" s="67">
        <f>+H9</f>
        <v>6</v>
      </c>
      <c r="I126" s="196"/>
      <c r="J126" s="7"/>
      <c r="K126" s="169"/>
      <c r="L126" s="8"/>
    </row>
    <row r="127" spans="1:12" ht="31.2" x14ac:dyDescent="0.25">
      <c r="A127" s="1"/>
      <c r="B127" s="61">
        <v>9</v>
      </c>
      <c r="C127" s="87" t="s">
        <v>205</v>
      </c>
      <c r="D127" s="88"/>
      <c r="E127" s="181"/>
      <c r="F127" s="88"/>
      <c r="G127" s="88"/>
      <c r="H127" s="88"/>
      <c r="I127" s="457" t="e">
        <f>I128+I129+I125+302171</f>
        <v>#REF!</v>
      </c>
      <c r="J127" s="7"/>
      <c r="K127" s="169"/>
      <c r="L127" s="8"/>
    </row>
    <row r="128" spans="1:12" s="458" customFormat="1" ht="15" hidden="1" x14ac:dyDescent="0.25">
      <c r="B128" s="459">
        <v>10.1</v>
      </c>
      <c r="C128" s="460" t="s">
        <v>206</v>
      </c>
      <c r="D128" s="461"/>
      <c r="E128" s="462"/>
      <c r="F128" s="463"/>
      <c r="G128" s="464"/>
      <c r="H128" s="465"/>
      <c r="I128" s="466" t="e">
        <f>+#REF!</f>
        <v>#REF!</v>
      </c>
      <c r="J128" s="467"/>
      <c r="K128" s="468"/>
      <c r="L128" s="469"/>
    </row>
    <row r="129" spans="1:16" s="458" customFormat="1" ht="15.6" hidden="1" x14ac:dyDescent="0.25">
      <c r="B129" s="470">
        <v>11</v>
      </c>
      <c r="C129" s="471" t="s">
        <v>207</v>
      </c>
      <c r="D129" s="472"/>
      <c r="E129" s="473"/>
      <c r="F129" s="472"/>
      <c r="G129" s="472"/>
      <c r="H129" s="474" t="e">
        <f>#REF!</f>
        <v>#REF!</v>
      </c>
      <c r="I129" s="475" t="e">
        <f>SUM(H130:H136)</f>
        <v>#REF!</v>
      </c>
      <c r="J129" s="537"/>
      <c r="K129" s="468"/>
      <c r="L129" s="469"/>
    </row>
    <row r="130" spans="1:16" s="458" customFormat="1" ht="15" hidden="1" x14ac:dyDescent="0.25">
      <c r="B130" s="588">
        <v>11.1</v>
      </c>
      <c r="C130" s="589" t="s">
        <v>458</v>
      </c>
      <c r="D130" s="476"/>
      <c r="E130" s="461"/>
      <c r="F130" s="461"/>
      <c r="G130" s="461"/>
      <c r="H130" s="477" t="e">
        <f>D130*$H$129</f>
        <v>#REF!</v>
      </c>
      <c r="I130" s="478"/>
      <c r="J130" s="538"/>
      <c r="K130" s="468"/>
      <c r="L130" s="469"/>
    </row>
    <row r="131" spans="1:16" s="458" customFormat="1" ht="15" hidden="1" x14ac:dyDescent="0.25">
      <c r="B131" s="588">
        <v>11.2</v>
      </c>
      <c r="C131" s="589" t="s">
        <v>492</v>
      </c>
      <c r="D131" s="476">
        <v>0.04</v>
      </c>
      <c r="E131" s="461"/>
      <c r="F131" s="461"/>
      <c r="G131" s="461"/>
      <c r="H131" s="477" t="e">
        <f>D131*$H$129</f>
        <v>#REF!</v>
      </c>
      <c r="I131" s="478"/>
      <c r="J131" s="538"/>
      <c r="K131" s="468"/>
      <c r="L131" s="469"/>
    </row>
    <row r="132" spans="1:16" s="458" customFormat="1" ht="15" hidden="1" x14ac:dyDescent="0.25">
      <c r="B132" s="588">
        <v>11.3</v>
      </c>
      <c r="C132" s="479" t="s">
        <v>208</v>
      </c>
      <c r="D132" s="476">
        <v>0.01</v>
      </c>
      <c r="E132" s="461"/>
      <c r="F132" s="461"/>
      <c r="G132" s="461"/>
      <c r="H132" s="477" t="e">
        <f>D132*$H$129</f>
        <v>#REF!</v>
      </c>
      <c r="I132" s="478"/>
      <c r="J132" s="538"/>
      <c r="K132" s="468"/>
      <c r="L132" s="469"/>
    </row>
    <row r="133" spans="1:16" s="458" customFormat="1" ht="15" hidden="1" x14ac:dyDescent="0.25">
      <c r="B133" s="588">
        <v>11.4</v>
      </c>
      <c r="C133" s="479" t="s">
        <v>209</v>
      </c>
      <c r="D133" s="476">
        <v>4.0000000000000001E-3</v>
      </c>
      <c r="E133" s="472"/>
      <c r="F133" s="472"/>
      <c r="G133" s="472"/>
      <c r="H133" s="477" t="e">
        <f>D133*$H$129</f>
        <v>#REF!</v>
      </c>
      <c r="I133" s="478"/>
      <c r="J133" s="538"/>
      <c r="K133" s="468"/>
      <c r="L133" s="469"/>
    </row>
    <row r="134" spans="1:16" s="458" customFormat="1" ht="15" hidden="1" x14ac:dyDescent="0.25">
      <c r="B134" s="588">
        <v>11.5</v>
      </c>
      <c r="C134" s="479" t="s">
        <v>210</v>
      </c>
      <c r="D134" s="476">
        <v>0.05</v>
      </c>
      <c r="E134" s="472"/>
      <c r="F134" s="472"/>
      <c r="G134" s="472"/>
      <c r="H134" s="477" t="e">
        <f>D134*$H$129</f>
        <v>#REF!</v>
      </c>
      <c r="I134" s="478"/>
      <c r="J134" s="538"/>
      <c r="K134" s="468"/>
      <c r="L134" s="469"/>
    </row>
    <row r="135" spans="1:16" s="458" customFormat="1" ht="15.6" hidden="1" x14ac:dyDescent="0.25">
      <c r="B135" s="588">
        <v>11.6</v>
      </c>
      <c r="C135" s="480" t="s">
        <v>457</v>
      </c>
      <c r="D135" s="476">
        <v>0.01</v>
      </c>
      <c r="E135" s="481"/>
      <c r="F135" s="482"/>
      <c r="G135" s="483"/>
      <c r="H135" s="477" t="e">
        <f>H129*D135</f>
        <v>#REF!</v>
      </c>
      <c r="I135" s="478"/>
      <c r="J135" s="538"/>
      <c r="K135" s="468"/>
      <c r="L135" s="469"/>
    </row>
    <row r="136" spans="1:16" s="458" customFormat="1" ht="15.6" hidden="1" x14ac:dyDescent="0.25">
      <c r="B136" s="588" t="s">
        <v>493</v>
      </c>
      <c r="C136" s="480" t="s">
        <v>494</v>
      </c>
      <c r="D136" s="476">
        <v>0.02</v>
      </c>
      <c r="E136" s="481"/>
      <c r="F136" s="482"/>
      <c r="G136" s="483"/>
      <c r="H136" s="477" t="e">
        <f>H129*D136</f>
        <v>#REF!</v>
      </c>
      <c r="I136" s="478"/>
      <c r="J136" s="538"/>
      <c r="K136" s="468"/>
      <c r="L136" s="469"/>
    </row>
    <row r="137" spans="1:16" s="458" customFormat="1" ht="15.6" hidden="1" x14ac:dyDescent="0.25">
      <c r="B137" s="470">
        <v>12</v>
      </c>
      <c r="C137" s="471" t="s">
        <v>21</v>
      </c>
      <c r="D137" s="472"/>
      <c r="E137" s="473"/>
      <c r="F137" s="472"/>
      <c r="G137" s="472"/>
      <c r="H137" s="477"/>
      <c r="I137" s="475"/>
      <c r="J137" s="539"/>
      <c r="K137" s="468"/>
      <c r="L137" s="469"/>
    </row>
    <row r="138" spans="1:16" ht="15.6" hidden="1" x14ac:dyDescent="0.25">
      <c r="A138" s="1"/>
      <c r="B138" s="61">
        <v>10</v>
      </c>
      <c r="C138" s="87" t="s">
        <v>193</v>
      </c>
      <c r="D138" s="88"/>
      <c r="E138" s="181"/>
      <c r="F138" s="88"/>
      <c r="G138" s="88"/>
      <c r="H138" s="88"/>
      <c r="I138" s="457">
        <f>I139</f>
        <v>0</v>
      </c>
      <c r="K138" s="167"/>
      <c r="L138" s="8"/>
    </row>
    <row r="139" spans="1:16" ht="15.6" hidden="1" x14ac:dyDescent="0.25">
      <c r="A139" s="1"/>
      <c r="B139" s="62">
        <f>B138+0.1</f>
        <v>10.1</v>
      </c>
      <c r="C139" s="63" t="s">
        <v>215</v>
      </c>
      <c r="D139" s="64">
        <v>1</v>
      </c>
      <c r="E139" s="79"/>
      <c r="F139" s="78"/>
      <c r="G139" s="75"/>
      <c r="H139" s="75"/>
      <c r="I139" s="196"/>
      <c r="K139" s="167"/>
      <c r="L139" s="8"/>
    </row>
    <row r="140" spans="1:16" ht="15.6" hidden="1" x14ac:dyDescent="0.25">
      <c r="A140" s="1"/>
      <c r="B140" s="61">
        <f>B138+1</f>
        <v>11</v>
      </c>
      <c r="C140" s="87" t="s">
        <v>194</v>
      </c>
      <c r="D140" s="88"/>
      <c r="E140" s="181"/>
      <c r="F140" s="88"/>
      <c r="G140" s="88"/>
      <c r="H140" s="88"/>
      <c r="I140" s="457">
        <f>I141</f>
        <v>0</v>
      </c>
      <c r="K140" s="167"/>
      <c r="L140" s="8"/>
    </row>
    <row r="141" spans="1:16" ht="15.6" hidden="1" x14ac:dyDescent="0.25">
      <c r="A141" s="1"/>
      <c r="B141" s="62">
        <v>12.1</v>
      </c>
      <c r="C141" s="63" t="s">
        <v>216</v>
      </c>
      <c r="D141" s="64">
        <v>1</v>
      </c>
      <c r="E141" s="79"/>
      <c r="F141" s="78"/>
      <c r="G141" s="75"/>
      <c r="H141" s="75"/>
      <c r="I141" s="196"/>
      <c r="J141" s="339"/>
      <c r="K141" s="173"/>
      <c r="L141" s="8"/>
    </row>
    <row r="142" spans="1:16" ht="15.6" x14ac:dyDescent="0.25">
      <c r="A142" s="1"/>
      <c r="B142" s="62"/>
      <c r="C142" s="63"/>
      <c r="D142" s="64"/>
      <c r="E142" s="79"/>
      <c r="F142" s="78"/>
      <c r="G142" s="75"/>
      <c r="H142" s="75"/>
      <c r="I142" s="196"/>
      <c r="J142" s="339"/>
      <c r="K142" s="173"/>
      <c r="L142" s="8"/>
    </row>
    <row r="143" spans="1:16" ht="15.6" x14ac:dyDescent="0.25">
      <c r="A143" s="1"/>
      <c r="B143" s="80"/>
      <c r="C143" s="90" t="s">
        <v>22</v>
      </c>
      <c r="D143" s="64"/>
      <c r="E143" s="77"/>
      <c r="F143" s="89"/>
      <c r="G143" s="91"/>
      <c r="H143" s="91"/>
      <c r="I143" s="183" t="e">
        <f>I140+I138+I127+I125+I123+I47+I44+I39+I37+I31+I18+I8</f>
        <v>#REF!</v>
      </c>
      <c r="J143" s="338" t="e">
        <f>+I143/I144</f>
        <v>#REF!</v>
      </c>
      <c r="K143" s="173"/>
      <c r="L143" s="8"/>
    </row>
    <row r="144" spans="1:16" ht="15.6" x14ac:dyDescent="0.25">
      <c r="A144" s="1"/>
      <c r="B144" s="80"/>
      <c r="C144" s="679" t="s">
        <v>23</v>
      </c>
      <c r="D144" s="64"/>
      <c r="E144" s="77"/>
      <c r="F144" s="78"/>
      <c r="G144" s="92"/>
      <c r="H144" s="92"/>
      <c r="I144" s="184" t="e">
        <f>+#REF!</f>
        <v>#REF!</v>
      </c>
      <c r="K144" s="173"/>
      <c r="L144" s="8"/>
      <c r="P144" s="1">
        <f>1150-900</f>
        <v>250</v>
      </c>
    </row>
    <row r="145" spans="1:12" ht="15.6" x14ac:dyDescent="0.25">
      <c r="A145" s="1"/>
      <c r="B145" s="80"/>
      <c r="C145" s="679" t="s">
        <v>24</v>
      </c>
      <c r="D145" s="64"/>
      <c r="E145" s="77"/>
      <c r="F145" s="78"/>
      <c r="G145" s="93"/>
      <c r="H145" s="81">
        <v>0.25190000000000001</v>
      </c>
      <c r="I145" s="183" t="e">
        <f>+((H145*I144))</f>
        <v>#REF!</v>
      </c>
      <c r="K145" s="341" t="e">
        <f>+I145-I143</f>
        <v>#REF!</v>
      </c>
      <c r="L145" s="8"/>
    </row>
    <row r="146" spans="1:12" ht="15.6" x14ac:dyDescent="0.25">
      <c r="A146" s="1"/>
      <c r="B146" s="80"/>
      <c r="C146" s="679" t="s">
        <v>25</v>
      </c>
      <c r="D146" s="64"/>
      <c r="E146" s="77"/>
      <c r="F146" s="78"/>
      <c r="G146" s="75"/>
      <c r="H146" s="81">
        <v>0.05</v>
      </c>
      <c r="I146" s="183" t="e">
        <f>ROUND((H146*I144),0)</f>
        <v>#REF!</v>
      </c>
      <c r="K146" s="173"/>
      <c r="L146" s="8"/>
    </row>
    <row r="147" spans="1:12" ht="15.6" x14ac:dyDescent="0.25">
      <c r="A147" s="1"/>
      <c r="B147" s="80"/>
      <c r="C147" s="679" t="s">
        <v>453</v>
      </c>
      <c r="D147" s="64"/>
      <c r="E147" s="77"/>
      <c r="F147" s="78"/>
      <c r="G147" s="75"/>
      <c r="H147" s="81">
        <v>0.03</v>
      </c>
      <c r="I147" s="183" t="e">
        <f>H147*I144</f>
        <v>#REF!</v>
      </c>
      <c r="K147" s="173"/>
      <c r="L147" s="8"/>
    </row>
    <row r="148" spans="1:12" ht="15.6" x14ac:dyDescent="0.25">
      <c r="A148" s="1"/>
      <c r="B148" s="80"/>
      <c r="C148" s="679" t="s">
        <v>454</v>
      </c>
      <c r="D148" s="64"/>
      <c r="E148" s="77"/>
      <c r="F148" s="78"/>
      <c r="G148" s="92"/>
      <c r="H148" s="81">
        <f>SUM(H145:H147)</f>
        <v>0.33189999999999997</v>
      </c>
      <c r="I148" s="184" t="e">
        <f>H148*I144</f>
        <v>#REF!</v>
      </c>
      <c r="L148" s="8"/>
    </row>
    <row r="149" spans="1:12" ht="15.6" x14ac:dyDescent="0.25">
      <c r="A149" s="1"/>
      <c r="B149" s="80"/>
      <c r="C149" s="679" t="s">
        <v>161</v>
      </c>
      <c r="D149" s="64"/>
      <c r="E149" s="77"/>
      <c r="F149" s="78"/>
      <c r="G149" s="92"/>
      <c r="H149" s="81"/>
      <c r="I149" s="184" t="e">
        <f>+I144+I148</f>
        <v>#REF!</v>
      </c>
      <c r="L149" s="8"/>
    </row>
    <row r="150" spans="1:12" ht="18.75" customHeight="1" x14ac:dyDescent="0.25">
      <c r="A150" s="1"/>
      <c r="B150" s="1321" t="s">
        <v>136</v>
      </c>
      <c r="C150" s="1322"/>
      <c r="D150" s="64"/>
      <c r="E150" s="79"/>
      <c r="F150" s="74"/>
      <c r="G150" s="75"/>
      <c r="H150" s="75"/>
      <c r="I150" s="68"/>
      <c r="J150" s="168"/>
      <c r="K150" s="9"/>
      <c r="L150" s="8"/>
    </row>
    <row r="151" spans="1:12" ht="18.75" customHeight="1" x14ac:dyDescent="0.25">
      <c r="A151" s="1"/>
      <c r="B151" s="1302" t="s">
        <v>137</v>
      </c>
      <c r="C151" s="1303"/>
      <c r="D151" s="1303"/>
      <c r="E151" s="1303"/>
      <c r="F151" s="1303"/>
      <c r="G151" s="1303"/>
      <c r="H151" s="1303"/>
      <c r="I151" s="1304"/>
      <c r="J151" s="137"/>
      <c r="K151" s="9"/>
      <c r="L151" s="8"/>
    </row>
    <row r="152" spans="1:12" ht="49.5" customHeight="1" x14ac:dyDescent="0.25">
      <c r="A152" s="1"/>
      <c r="B152" s="1302" t="s">
        <v>138</v>
      </c>
      <c r="C152" s="1303"/>
      <c r="D152" s="1303"/>
      <c r="E152" s="1303"/>
      <c r="F152" s="1303"/>
      <c r="G152" s="1303"/>
      <c r="H152" s="1303"/>
      <c r="I152" s="1304"/>
      <c r="J152" s="162"/>
      <c r="K152" s="9"/>
      <c r="L152" s="8"/>
    </row>
    <row r="153" spans="1:12" ht="18.75" customHeight="1" x14ac:dyDescent="0.25">
      <c r="A153" s="1"/>
      <c r="B153" s="1302" t="s">
        <v>139</v>
      </c>
      <c r="C153" s="1303"/>
      <c r="D153" s="1303"/>
      <c r="E153" s="1303"/>
      <c r="F153" s="1303"/>
      <c r="G153" s="1303"/>
      <c r="H153" s="1303"/>
      <c r="I153" s="1304"/>
      <c r="J153" s="5"/>
      <c r="L153" s="8"/>
    </row>
    <row r="154" spans="1:12" ht="88.5" customHeight="1" thickBot="1" x14ac:dyDescent="0.3">
      <c r="A154" s="1"/>
      <c r="B154" s="1305" t="s">
        <v>140</v>
      </c>
      <c r="C154" s="1306"/>
      <c r="D154" s="1306"/>
      <c r="E154" s="1306"/>
      <c r="F154" s="1306"/>
      <c r="G154" s="1306"/>
      <c r="H154" s="1306"/>
      <c r="I154" s="1307"/>
    </row>
    <row r="155" spans="1:12" x14ac:dyDescent="0.25">
      <c r="A155" s="1"/>
      <c r="B155" s="134"/>
      <c r="C155" s="135"/>
      <c r="D155" s="135"/>
      <c r="E155" s="135"/>
      <c r="F155" s="135"/>
      <c r="G155" s="136"/>
      <c r="H155" s="135"/>
      <c r="I155" s="101"/>
      <c r="K155" s="163"/>
    </row>
    <row r="156" spans="1:12" ht="15" x14ac:dyDescent="0.25">
      <c r="A156" s="1"/>
      <c r="B156" s="1257" t="s">
        <v>26</v>
      </c>
      <c r="C156" s="1258"/>
      <c r="D156" s="678"/>
      <c r="E156" s="678"/>
      <c r="F156" s="94" t="s">
        <v>142</v>
      </c>
      <c r="G156" s="95"/>
      <c r="H156" s="96"/>
      <c r="I156" s="172"/>
      <c r="J156" s="5"/>
    </row>
    <row r="157" spans="1:12" ht="15" x14ac:dyDescent="0.25">
      <c r="A157" s="1"/>
      <c r="B157" s="174"/>
      <c r="C157" s="84"/>
      <c r="D157" s="84"/>
      <c r="E157" s="84"/>
      <c r="F157" s="175"/>
      <c r="G157" s="95"/>
      <c r="H157" s="97"/>
      <c r="I157" s="172"/>
    </row>
    <row r="158" spans="1:12" ht="15" x14ac:dyDescent="0.25">
      <c r="A158" s="1"/>
      <c r="B158" s="174"/>
      <c r="C158" s="84"/>
      <c r="D158" s="84"/>
      <c r="E158" s="84"/>
      <c r="F158" s="175"/>
      <c r="G158" s="95"/>
      <c r="H158" s="97"/>
      <c r="I158" s="172"/>
    </row>
    <row r="159" spans="1:12" ht="15" x14ac:dyDescent="0.25">
      <c r="A159" s="1"/>
      <c r="B159" s="174"/>
      <c r="C159" s="84"/>
      <c r="D159" s="84"/>
      <c r="E159" s="84"/>
      <c r="F159" s="175"/>
      <c r="G159" s="95"/>
      <c r="H159" s="97"/>
      <c r="I159" s="172"/>
    </row>
    <row r="160" spans="1:12" ht="15" x14ac:dyDescent="0.25">
      <c r="A160" s="1"/>
      <c r="B160" s="174"/>
      <c r="C160" s="84"/>
      <c r="D160" s="84"/>
      <c r="E160" s="84"/>
      <c r="F160" s="175"/>
      <c r="G160" s="95"/>
      <c r="H160" s="97"/>
      <c r="I160" s="172"/>
    </row>
    <row r="161" spans="1:11" ht="15" x14ac:dyDescent="0.25">
      <c r="A161" s="1"/>
      <c r="B161" s="176"/>
      <c r="C161" s="84"/>
      <c r="D161" s="84"/>
      <c r="E161" s="84"/>
      <c r="F161" s="175"/>
      <c r="G161" s="95"/>
      <c r="H161" s="95"/>
      <c r="I161" s="172"/>
    </row>
    <row r="162" spans="1:11" ht="15" x14ac:dyDescent="0.25">
      <c r="A162" s="1"/>
      <c r="B162" s="560" t="s">
        <v>470</v>
      </c>
      <c r="C162" s="84"/>
      <c r="D162" s="84"/>
      <c r="E162" s="84"/>
      <c r="F162" s="85" t="s">
        <v>163</v>
      </c>
      <c r="G162" s="95"/>
      <c r="H162" s="95"/>
      <c r="I162" s="172"/>
    </row>
    <row r="163" spans="1:11" ht="15" x14ac:dyDescent="0.25">
      <c r="A163" s="1"/>
      <c r="B163" s="560" t="s">
        <v>162</v>
      </c>
      <c r="C163" s="84"/>
      <c r="D163" s="84"/>
      <c r="E163" s="84"/>
      <c r="F163" s="85" t="s">
        <v>164</v>
      </c>
      <c r="G163" s="95"/>
      <c r="H163" s="95"/>
      <c r="I163" s="172"/>
    </row>
    <row r="164" spans="1:11" ht="15.6" x14ac:dyDescent="0.25">
      <c r="A164" s="1"/>
      <c r="B164" s="215" t="s">
        <v>471</v>
      </c>
      <c r="C164" s="84"/>
      <c r="D164" s="84"/>
      <c r="E164" s="84"/>
      <c r="F164" s="138" t="s">
        <v>165</v>
      </c>
      <c r="G164" s="95"/>
      <c r="H164" s="95"/>
      <c r="I164" s="172"/>
      <c r="J164" s="82"/>
      <c r="K164" s="82"/>
    </row>
    <row r="165" spans="1:11" ht="15.6" x14ac:dyDescent="0.25">
      <c r="A165" s="1"/>
      <c r="B165" s="215" t="s">
        <v>473</v>
      </c>
      <c r="C165" s="84"/>
      <c r="D165" s="84"/>
      <c r="E165" s="84"/>
      <c r="F165" s="138"/>
      <c r="G165" s="95"/>
      <c r="H165" s="95"/>
      <c r="I165" s="172"/>
      <c r="J165" s="83"/>
      <c r="K165" s="164"/>
    </row>
    <row r="166" spans="1:11" ht="15.6" thickBot="1" x14ac:dyDescent="0.3">
      <c r="B166" s="179"/>
      <c r="C166" s="86"/>
      <c r="D166" s="86"/>
      <c r="E166" s="86"/>
      <c r="F166" s="102"/>
      <c r="G166" s="98"/>
      <c r="H166" s="98"/>
      <c r="I166" s="178"/>
    </row>
  </sheetData>
  <protectedRanges>
    <protectedRange sqref="I45:I46" name="Rango1_5_1"/>
    <protectedRange sqref="F45" name="Rango1_3_2_1"/>
    <protectedRange sqref="E46" name="Rango1_3_2_1_2"/>
    <protectedRange sqref="I47 I57" name="Rango1_5_1_1"/>
    <protectedRange sqref="E47 E57" name="Rango1_3_2_1_2_1"/>
    <protectedRange sqref="I48:I56 I60 I62:I66 I68 I70:I122" name="Rango1_5_3"/>
    <protectedRange sqref="F48:F49" name="Rango1_3_2_2"/>
    <protectedRange sqref="F50:F56 F62:F66 F68 F70:F122" name="Rango1_2_1_1_2"/>
    <protectedRange sqref="I36" name="Rango1_5"/>
    <protectedRange sqref="F36" name="Rango1_2_1_1"/>
  </protectedRanges>
  <mergeCells count="15">
    <mergeCell ref="B150:C150"/>
    <mergeCell ref="C71:H71"/>
    <mergeCell ref="C69:H69"/>
    <mergeCell ref="C73:H73"/>
    <mergeCell ref="C93:H93"/>
    <mergeCell ref="B2:I2"/>
    <mergeCell ref="B3:I3"/>
    <mergeCell ref="B4:I4"/>
    <mergeCell ref="B5:I5"/>
    <mergeCell ref="B6:I6"/>
    <mergeCell ref="B151:I151"/>
    <mergeCell ref="B152:I152"/>
    <mergeCell ref="B153:I153"/>
    <mergeCell ref="B154:I154"/>
    <mergeCell ref="B156:C15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7326A5BD4B9D4EA45A567216D4ACF6" ma:contentTypeVersion="11" ma:contentTypeDescription="Create a new document." ma:contentTypeScope="" ma:versionID="fce3ff54e118bd0ddcdb29c1196aa991">
  <xsd:schema xmlns:xsd="http://www.w3.org/2001/XMLSchema" xmlns:xs="http://www.w3.org/2001/XMLSchema" xmlns:p="http://schemas.microsoft.com/office/2006/metadata/properties" xmlns:ns3="af7bed4b-4a9a-4804-96c3-5d216b0f9cd7" xmlns:ns4="fe0b9e76-ebe7-413e-bebd-1486cc6190aa" targetNamespace="http://schemas.microsoft.com/office/2006/metadata/properties" ma:root="true" ma:fieldsID="8393c2c1729e50f9b758f098a80514a3" ns3:_="" ns4:_="">
    <xsd:import namespace="af7bed4b-4a9a-4804-96c3-5d216b0f9cd7"/>
    <xsd:import namespace="fe0b9e76-ebe7-413e-bebd-1486cc6190a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bed4b-4a9a-4804-96c3-5d216b0f9c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0b9e76-ebe7-413e-bebd-1486cc6190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CBB29-6822-40E3-A216-365ABA522B7A}">
  <ds:schemaRefs>
    <ds:schemaRef ds:uri="http://schemas.microsoft.com/sharepoint/v3/contenttype/forms"/>
  </ds:schemaRefs>
</ds:datastoreItem>
</file>

<file path=customXml/itemProps2.xml><?xml version="1.0" encoding="utf-8"?>
<ds:datastoreItem xmlns:ds="http://schemas.openxmlformats.org/officeDocument/2006/customXml" ds:itemID="{C720A915-77A2-4037-A293-3379FD5CC050}">
  <ds:schemaRefs>
    <ds:schemaRef ds:uri="http://purl.org/dc/elements/1.1/"/>
    <ds:schemaRef ds:uri="af7bed4b-4a9a-4804-96c3-5d216b0f9cd7"/>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fe0b9e76-ebe7-413e-bebd-1486cc6190aa"/>
    <ds:schemaRef ds:uri="http://purl.org/dc/dcmitype/"/>
  </ds:schemaRefs>
</ds:datastoreItem>
</file>

<file path=customXml/itemProps3.xml><?xml version="1.0" encoding="utf-8"?>
<ds:datastoreItem xmlns:ds="http://schemas.openxmlformats.org/officeDocument/2006/customXml" ds:itemID="{8E0CEAD9-0454-449B-B27D-6BAA8965F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bed4b-4a9a-4804-96c3-5d216b0f9cd7"/>
    <ds:schemaRef ds:uri="fe0b9e76-ebe7-413e-bebd-1486cc619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17</vt:i4>
      </vt:variant>
    </vt:vector>
  </HeadingPairs>
  <TitlesOfParts>
    <vt:vector size="33" baseType="lpstr">
      <vt:lpstr>CANT OBRAS</vt:lpstr>
      <vt:lpstr>Ppto Oficial publicar Obra</vt:lpstr>
      <vt:lpstr>Base_Referencia_TI_2020_s</vt:lpstr>
      <vt:lpstr>PRESUPUESTO TOTAL  (prueba)</vt:lpstr>
      <vt:lpstr>PRESUPUESTO TOTAL (2)</vt:lpstr>
      <vt:lpstr>Ppto TIPO (2)</vt:lpstr>
      <vt:lpstr>GRUPO MGA</vt:lpstr>
      <vt:lpstr>Cortes y Llenos</vt:lpstr>
      <vt:lpstr>AIU con omt-paga- y cv</vt:lpstr>
      <vt:lpstr>Salarios 2020</vt:lpstr>
      <vt:lpstr>INTERVENTORIA</vt:lpstr>
      <vt:lpstr>VALOR INTERVENTORÍA ADICIÓN</vt:lpstr>
      <vt:lpstr>calculo reajustes+</vt:lpstr>
      <vt:lpstr>Archivo señalización</vt:lpstr>
      <vt:lpstr>CANTIDADES</vt:lpstr>
      <vt:lpstr>CRONOGRAMA</vt:lpstr>
      <vt:lpstr>'CANT OBRAS'!Área_de_impresión</vt:lpstr>
      <vt:lpstr>CANTIDADES!Área_de_impresión</vt:lpstr>
      <vt:lpstr>CRONOGRAMA!Área_de_impresión</vt:lpstr>
      <vt:lpstr>'GRUPO MGA'!Área_de_impresión</vt:lpstr>
      <vt:lpstr>INTERVENTORIA!Área_de_impresión</vt:lpstr>
      <vt:lpstr>'Ppto Oficial publicar Obra'!Área_de_impresión</vt:lpstr>
      <vt:lpstr>'PRESUPUESTO TOTAL  (prueba)'!Área_de_impresión</vt:lpstr>
      <vt:lpstr>'PRESUPUESTO TOTAL (2)'!Área_de_impresión</vt:lpstr>
      <vt:lpstr>'VALOR INTERVENTORÍA ADICIÓN'!Área_de_impresión</vt:lpstr>
      <vt:lpstr>'Archivo señalización'!Títulos_a_imprimir</vt:lpstr>
      <vt:lpstr>'CANT OBRAS'!Títulos_a_imprimir</vt:lpstr>
      <vt:lpstr>CANTIDADES!Títulos_a_imprimir</vt:lpstr>
      <vt:lpstr>'Cortes y Llenos'!Títulos_a_imprimir</vt:lpstr>
      <vt:lpstr>INTERVENTORIA!Títulos_a_imprimir</vt:lpstr>
      <vt:lpstr>'Ppto Oficial publicar Obra'!Títulos_a_imprimir</vt:lpstr>
      <vt:lpstr>'PRESUPUESTO TOTAL  (prueba)'!Títulos_a_imprimir</vt:lpstr>
      <vt:lpstr>'PRESUPUESTO TOTAL (2)'!Títulos_a_imprimir</vt:lpstr>
    </vt:vector>
  </TitlesOfParts>
  <Company>Gobernacion de Antioquia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DTDI</dc:creator>
  <cp:lastModifiedBy>REGALÍAS ANTIOQUIA</cp:lastModifiedBy>
  <cp:revision/>
  <cp:lastPrinted>2021-01-29T19:50:26Z</cp:lastPrinted>
  <dcterms:created xsi:type="dcterms:W3CDTF">2008-09-15T14:19:29Z</dcterms:created>
  <dcterms:modified xsi:type="dcterms:W3CDTF">2023-10-23T22:15:07Z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0x0101005E7326A5BD4B9D4EA45A567216D4ACF6</vt:lpwstr>
  </property>
</Properties>
</file>